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150" yWindow="-30" windowWidth="12165" windowHeight="9435" tabRatio="747"/>
  </bookViews>
  <sheets>
    <sheet name="表紙" sheetId="10" r:id="rId1"/>
    <sheet name="1.定格エネルギー消費量" sheetId="16" r:id="rId2"/>
    <sheet name="2.熱効率" sheetId="11" r:id="rId3"/>
    <sheet name="3.立上り性能" sheetId="12" r:id="rId4"/>
    <sheet name="4.調理能力" sheetId="18" r:id="rId5"/>
    <sheet name="5.エネルギー消費量 " sheetId="14" r:id="rId6"/>
    <sheet name="7.均一性" sheetId="20" r:id="rId7"/>
  </sheets>
  <definedNames>
    <definedName name="_xlnm._FilterDatabase" localSheetId="4" hidden="1">'4.調理能力'!$U$191:$V$192</definedName>
    <definedName name="_xlnm.Print_Area" localSheetId="1">'1.定格エネルギー消費量'!$A$2:$M$48,'1.定格エネルギー消費量'!$A$50:$L$101</definedName>
    <definedName name="_xlnm.Print_Area" localSheetId="2">'2.熱効率'!$A$2:$L$52,'2.熱効率'!$A$55:$L$105</definedName>
    <definedName name="_xlnm.Print_Area" localSheetId="3">'3.立上り性能'!$A$2:$K$52</definedName>
    <definedName name="_xlnm.Print_Area" localSheetId="4">'4.調理能力'!$A$2:$L$48,'4.調理能力'!$A$51:$L$103,'4.調理能力'!$A$105:$L$163,'4.調理能力'!$A$166:$L$213,'4.調理能力'!$A$216:$L$274</definedName>
    <definedName name="_xlnm.Print_Area" localSheetId="5">'5.エネルギー消費量 '!$A$2:$K$51</definedName>
    <definedName name="_xlnm.Print_Area" localSheetId="6">'7.均一性'!$A$2:$K$54,'7.均一性'!$A$57:$K$106</definedName>
    <definedName name="_xlnm.Print_Area" localSheetId="0">表紙!$A$1:$K$39</definedName>
  </definedNames>
  <calcPr calcId="145621"/>
</workbook>
</file>

<file path=xl/calcChain.xml><?xml version="1.0" encoding="utf-8"?>
<calcChain xmlns="http://schemas.openxmlformats.org/spreadsheetml/2006/main">
  <c r="I36" i="16" l="1"/>
  <c r="J77" i="20" l="1"/>
  <c r="I56" i="16" l="1"/>
  <c r="I77" i="16" l="1"/>
  <c r="N29" i="10"/>
  <c r="N30" i="10"/>
  <c r="G64" i="18" l="1"/>
  <c r="G63" i="18"/>
  <c r="I204" i="18" l="1"/>
  <c r="I205" i="18"/>
  <c r="I18" i="14" l="1"/>
  <c r="I19" i="14" s="1"/>
  <c r="I33" i="14" s="1"/>
  <c r="J69" i="18" l="1"/>
  <c r="J67" i="18"/>
  <c r="J92" i="18" l="1"/>
  <c r="J79" i="18" s="1"/>
  <c r="J77" i="18"/>
  <c r="J75" i="18"/>
  <c r="H111" i="18" l="1"/>
  <c r="H126" i="18" s="1"/>
  <c r="H115" i="18" l="1"/>
  <c r="H125" i="18"/>
  <c r="H117" i="18"/>
  <c r="H119" i="18"/>
  <c r="H121" i="18"/>
  <c r="H123" i="18"/>
  <c r="H114" i="18"/>
  <c r="H116" i="18"/>
  <c r="H118" i="18"/>
  <c r="H120" i="18"/>
  <c r="H122" i="18"/>
  <c r="H124" i="18"/>
  <c r="H79" i="16" l="1"/>
  <c r="F79" i="16"/>
  <c r="J16" i="10" s="1"/>
  <c r="J58" i="20" l="1"/>
  <c r="C58" i="20"/>
  <c r="C3" i="20"/>
  <c r="I30" i="16" l="1"/>
  <c r="H15" i="10" l="1"/>
  <c r="J81" i="11"/>
  <c r="J71" i="11" s="1"/>
  <c r="J88" i="11" s="1"/>
  <c r="I81" i="11"/>
  <c r="I15" i="14"/>
  <c r="I16" i="14" s="1"/>
  <c r="C51" i="16"/>
  <c r="C3" i="16"/>
  <c r="J30" i="10"/>
  <c r="J29" i="10"/>
  <c r="I35" i="14"/>
  <c r="H30" i="10" s="1"/>
  <c r="H33" i="10"/>
  <c r="I59" i="20"/>
  <c r="C59" i="20"/>
  <c r="I4" i="20"/>
  <c r="C4" i="20"/>
  <c r="J3" i="20"/>
  <c r="J3" i="14"/>
  <c r="K3" i="18"/>
  <c r="K106" i="18" s="1"/>
  <c r="J3" i="12"/>
  <c r="K3" i="11"/>
  <c r="K56" i="11" s="1"/>
  <c r="K3" i="16"/>
  <c r="K51" i="16" s="1"/>
  <c r="C3" i="11"/>
  <c r="C56" i="11" s="1"/>
  <c r="C3" i="12"/>
  <c r="C3" i="18"/>
  <c r="C217" i="18" s="1"/>
  <c r="C3" i="14"/>
  <c r="J81" i="20"/>
  <c r="H32" i="10" s="1"/>
  <c r="L61" i="18"/>
  <c r="I201" i="18"/>
  <c r="J201" i="18" s="1"/>
  <c r="K201" i="18" s="1"/>
  <c r="F201" i="18"/>
  <c r="I200" i="18"/>
  <c r="J200" i="18" s="1"/>
  <c r="F200" i="18"/>
  <c r="I199" i="18"/>
  <c r="J199" i="18" s="1"/>
  <c r="F199" i="18"/>
  <c r="F198" i="18"/>
  <c r="F197" i="18"/>
  <c r="F196" i="18"/>
  <c r="F195" i="18"/>
  <c r="I194" i="18"/>
  <c r="J194" i="18" s="1"/>
  <c r="F194" i="18"/>
  <c r="I193" i="18"/>
  <c r="J193" i="18" s="1"/>
  <c r="F193" i="18"/>
  <c r="I192" i="18"/>
  <c r="J192" i="18" s="1"/>
  <c r="F192" i="18"/>
  <c r="I191" i="18"/>
  <c r="J191" i="18" s="1"/>
  <c r="F191" i="18"/>
  <c r="I190" i="18"/>
  <c r="J190" i="18" s="1"/>
  <c r="K190" i="18" s="1"/>
  <c r="F190" i="18"/>
  <c r="I189" i="18"/>
  <c r="J189" i="18" s="1"/>
  <c r="K189" i="18" s="1"/>
  <c r="F189" i="18"/>
  <c r="G127" i="18"/>
  <c r="H20" i="10"/>
  <c r="J21" i="10" s="1"/>
  <c r="H21" i="10"/>
  <c r="C63" i="18"/>
  <c r="K61" i="18"/>
  <c r="C61" i="18"/>
  <c r="I4" i="18"/>
  <c r="I107" i="18" s="1"/>
  <c r="C4" i="18"/>
  <c r="C168" i="18" s="1"/>
  <c r="I4" i="14"/>
  <c r="I4" i="16"/>
  <c r="I52" i="16" s="1"/>
  <c r="J31" i="11"/>
  <c r="J22" i="11" s="1"/>
  <c r="J38" i="11" s="1"/>
  <c r="I31" i="11"/>
  <c r="I22" i="11" s="1"/>
  <c r="J4" i="11"/>
  <c r="J57" i="11" s="1"/>
  <c r="I4" i="12"/>
  <c r="C4" i="14"/>
  <c r="C4" i="12"/>
  <c r="C4" i="11"/>
  <c r="C57" i="11" s="1"/>
  <c r="C4" i="16"/>
  <c r="C52" i="16" s="1"/>
  <c r="H19" i="12"/>
  <c r="G19" i="12"/>
  <c r="I88" i="11" l="1"/>
  <c r="J90" i="11" s="1"/>
  <c r="J92" i="11" s="1"/>
  <c r="I71" i="11"/>
  <c r="K191" i="18"/>
  <c r="I29" i="14"/>
  <c r="I31" i="14" s="1"/>
  <c r="H29" i="10" s="1"/>
  <c r="H79" i="20"/>
  <c r="K32" i="10"/>
  <c r="I195" i="18"/>
  <c r="J195" i="18" s="1"/>
  <c r="K193" i="18" s="1"/>
  <c r="I196" i="18"/>
  <c r="J196" i="18" s="1"/>
  <c r="K196" i="18" s="1"/>
  <c r="I197" i="18"/>
  <c r="J197" i="18" s="1"/>
  <c r="K197" i="18" s="1"/>
  <c r="I198" i="18"/>
  <c r="J198" i="18" s="1"/>
  <c r="K198" i="18" s="1"/>
  <c r="I38" i="11"/>
  <c r="J40" i="11" s="1"/>
  <c r="J42" i="11" s="1"/>
  <c r="H21" i="12"/>
  <c r="H23" i="12" s="1"/>
  <c r="C106" i="18"/>
  <c r="J79" i="20"/>
  <c r="H104" i="20"/>
  <c r="H127" i="18"/>
  <c r="C52" i="18"/>
  <c r="I168" i="18"/>
  <c r="K52" i="18"/>
  <c r="C53" i="18"/>
  <c r="H16" i="10"/>
  <c r="H26" i="10"/>
  <c r="H25" i="10"/>
  <c r="C107" i="18"/>
  <c r="K167" i="18"/>
  <c r="C218" i="18"/>
  <c r="I53" i="18"/>
  <c r="K217" i="18"/>
  <c r="C167" i="18"/>
  <c r="I218" i="18"/>
  <c r="H19" i="10" l="1"/>
  <c r="K202" i="18"/>
  <c r="I202" i="18"/>
  <c r="J63" i="18" s="1"/>
  <c r="J202" i="18"/>
  <c r="J64" i="18" s="1"/>
  <c r="H18" i="10"/>
  <c r="H17" i="10"/>
</calcChain>
</file>

<file path=xl/sharedStrings.xml><?xml version="1.0" encoding="utf-8"?>
<sst xmlns="http://schemas.openxmlformats.org/spreadsheetml/2006/main" count="661" uniqueCount="418">
  <si>
    <t>型　　式</t>
    <rPh sb="0" eb="1">
      <t>カタ</t>
    </rPh>
    <rPh sb="3" eb="4">
      <t>シキ</t>
    </rPh>
    <phoneticPr fontId="3"/>
  </si>
  <si>
    <t>製造者名</t>
    <rPh sb="0" eb="2">
      <t>セイゾウ</t>
    </rPh>
    <rPh sb="2" eb="3">
      <t>シャ</t>
    </rPh>
    <rPh sb="3" eb="4">
      <t>メイ</t>
    </rPh>
    <phoneticPr fontId="3"/>
  </si>
  <si>
    <t>（℃）</t>
  </si>
  <si>
    <t>（㎏）</t>
  </si>
  <si>
    <t>試験場所</t>
    <rPh sb="0" eb="2">
      <t>シケン</t>
    </rPh>
    <rPh sb="2" eb="4">
      <t>バショ</t>
    </rPh>
    <phoneticPr fontId="3"/>
  </si>
  <si>
    <t>電　　源</t>
    <rPh sb="0" eb="1">
      <t>デン</t>
    </rPh>
    <rPh sb="3" eb="4">
      <t>ミナモト</t>
    </rPh>
    <phoneticPr fontId="3"/>
  </si>
  <si>
    <t>機器の
主な仕様</t>
    <rPh sb="0" eb="2">
      <t>キキ</t>
    </rPh>
    <rPh sb="4" eb="5">
      <t>オモ</t>
    </rPh>
    <rPh sb="6" eb="8">
      <t>シヨウ</t>
    </rPh>
    <phoneticPr fontId="3"/>
  </si>
  <si>
    <t>（％）</t>
    <phoneticPr fontId="3"/>
  </si>
  <si>
    <t>1回目</t>
    <rPh sb="1" eb="3">
      <t>カイメ</t>
    </rPh>
    <phoneticPr fontId="3"/>
  </si>
  <si>
    <t>品　　目</t>
    <rPh sb="0" eb="1">
      <t>シナ</t>
    </rPh>
    <rPh sb="3" eb="4">
      <t>メ</t>
    </rPh>
    <phoneticPr fontId="3"/>
  </si>
  <si>
    <t>名　　称</t>
    <rPh sb="0" eb="1">
      <t>ナ</t>
    </rPh>
    <rPh sb="3" eb="4">
      <t>ショウ</t>
    </rPh>
    <phoneticPr fontId="3"/>
  </si>
  <si>
    <t>気圧(hPa)</t>
    <rPh sb="0" eb="1">
      <t>キ</t>
    </rPh>
    <rPh sb="1" eb="2">
      <t>アツ</t>
    </rPh>
    <phoneticPr fontId="3"/>
  </si>
  <si>
    <t>重量(kg)</t>
    <rPh sb="0" eb="2">
      <t>ジュウリョウ</t>
    </rPh>
    <phoneticPr fontId="3"/>
  </si>
  <si>
    <t>(kWh/回)</t>
    <rPh sb="5" eb="6">
      <t>カイ</t>
    </rPh>
    <phoneticPr fontId="3"/>
  </si>
  <si>
    <t>誤差</t>
    <rPh sb="0" eb="2">
      <t>ゴサ</t>
    </rPh>
    <phoneticPr fontId="3"/>
  </si>
  <si>
    <t>2回目</t>
    <rPh sb="1" eb="3">
      <t>カイメ</t>
    </rPh>
    <phoneticPr fontId="3"/>
  </si>
  <si>
    <t>作成日</t>
    <rPh sb="0" eb="2">
      <t>サクセイ</t>
    </rPh>
    <rPh sb="2" eb="3">
      <t>ニチ</t>
    </rPh>
    <phoneticPr fontId="3"/>
  </si>
  <si>
    <t>担当部署</t>
    <rPh sb="0" eb="2">
      <t>タントウ</t>
    </rPh>
    <rPh sb="2" eb="4">
      <t>ブショ</t>
    </rPh>
    <phoneticPr fontId="3"/>
  </si>
  <si>
    <t>試験期間</t>
    <rPh sb="0" eb="2">
      <t>シケン</t>
    </rPh>
    <rPh sb="2" eb="4">
      <t>キカン</t>
    </rPh>
    <phoneticPr fontId="3"/>
  </si>
  <si>
    <t>測定機器</t>
    <rPh sb="0" eb="2">
      <t>ソクテイ</t>
    </rPh>
    <rPh sb="2" eb="4">
      <t>キキ</t>
    </rPh>
    <phoneticPr fontId="3"/>
  </si>
  <si>
    <t>(D)×</t>
  </si>
  <si>
    <t>(H)</t>
    <phoneticPr fontId="3"/>
  </si>
  <si>
    <t>試験日</t>
    <rPh sb="0" eb="3">
      <t>シケンビ</t>
    </rPh>
    <phoneticPr fontId="3"/>
  </si>
  <si>
    <t>室温(℃)</t>
    <phoneticPr fontId="3"/>
  </si>
  <si>
    <t>室温(℃)</t>
    <phoneticPr fontId="3"/>
  </si>
  <si>
    <t>（min）</t>
    <phoneticPr fontId="3"/>
  </si>
  <si>
    <t>特に規定しない。</t>
    <rPh sb="0" eb="1">
      <t>トク</t>
    </rPh>
    <rPh sb="2" eb="4">
      <t>キテイ</t>
    </rPh>
    <phoneticPr fontId="3"/>
  </si>
  <si>
    <t>①立上り時</t>
    <rPh sb="1" eb="3">
      <t>タチアガ</t>
    </rPh>
    <rPh sb="4" eb="5">
      <t>ジ</t>
    </rPh>
    <phoneticPr fontId="3"/>
  </si>
  <si>
    <t>②調理時</t>
    <rPh sb="1" eb="3">
      <t>チョウリ</t>
    </rPh>
    <rPh sb="3" eb="4">
      <t>ジ</t>
    </rPh>
    <phoneticPr fontId="3"/>
  </si>
  <si>
    <t>（kWh/回）</t>
    <rPh sb="5" eb="6">
      <t>カイ</t>
    </rPh>
    <phoneticPr fontId="3"/>
  </si>
  <si>
    <t>（回/日）</t>
    <rPh sb="1" eb="2">
      <t>カイ</t>
    </rPh>
    <rPh sb="3" eb="4">
      <t>ニチ</t>
    </rPh>
    <phoneticPr fontId="3"/>
  </si>
  <si>
    <t>（kWh/日）</t>
    <rPh sb="5" eb="6">
      <t>ニチ</t>
    </rPh>
    <phoneticPr fontId="3"/>
  </si>
  <si>
    <t>湿度(％)</t>
    <rPh sb="0" eb="1">
      <t>シツ</t>
    </rPh>
    <rPh sb="1" eb="2">
      <t>タビ</t>
    </rPh>
    <phoneticPr fontId="3"/>
  </si>
  <si>
    <t>立上り性能</t>
    <rPh sb="0" eb="2">
      <t>タチアガ</t>
    </rPh>
    <rPh sb="3" eb="5">
      <t>セイノウ</t>
    </rPh>
    <phoneticPr fontId="3"/>
  </si>
  <si>
    <t>（kW）</t>
    <phoneticPr fontId="3"/>
  </si>
  <si>
    <t>③待機時</t>
    <rPh sb="1" eb="3">
      <t>タイキ</t>
    </rPh>
    <rPh sb="3" eb="4">
      <t>ジ</t>
    </rPh>
    <phoneticPr fontId="3"/>
  </si>
  <si>
    <t>200g/食の
けんちん汁</t>
    <rPh sb="5" eb="6">
      <t>ショク</t>
    </rPh>
    <rPh sb="12" eb="13">
      <t>ジル</t>
    </rPh>
    <phoneticPr fontId="3"/>
  </si>
  <si>
    <t>（小数点以下1位）</t>
    <rPh sb="1" eb="4">
      <t>ショウスウテン</t>
    </rPh>
    <rPh sb="4" eb="6">
      <t>イカ</t>
    </rPh>
    <rPh sb="7" eb="8">
      <t>イ</t>
    </rPh>
    <phoneticPr fontId="3"/>
  </si>
  <si>
    <t>（小数点以下2位）</t>
    <rPh sb="1" eb="4">
      <t>ショウスウテン</t>
    </rPh>
    <rPh sb="4" eb="6">
      <t>イカ</t>
    </rPh>
    <rPh sb="7" eb="8">
      <t>イ</t>
    </rPh>
    <phoneticPr fontId="3"/>
  </si>
  <si>
    <t>（食/回）</t>
    <rPh sb="1" eb="2">
      <t>ショク</t>
    </rPh>
    <rPh sb="3" eb="4">
      <t>カイ</t>
    </rPh>
    <phoneticPr fontId="3"/>
  </si>
  <si>
    <t>（整数）</t>
    <rPh sb="1" eb="2">
      <t>タダシ</t>
    </rPh>
    <rPh sb="2" eb="3">
      <t>カズ</t>
    </rPh>
    <phoneticPr fontId="3"/>
  </si>
  <si>
    <t>ごま油</t>
  </si>
  <si>
    <t>鶏肉（20g/切）</t>
  </si>
  <si>
    <t>ごぼう（さきがき）</t>
  </si>
  <si>
    <t xml:space="preserve">こんにゃく（色紙切り5mm） </t>
  </si>
  <si>
    <t>人参（いちょう5mm）</t>
  </si>
  <si>
    <t>大根（いちょう5mm）</t>
  </si>
  <si>
    <t>里芋（乱切り5g）</t>
  </si>
  <si>
    <t>水</t>
  </si>
  <si>
    <t xml:space="preserve">木綿豆腐（15mm 角） </t>
  </si>
  <si>
    <t>塩</t>
  </si>
  <si>
    <t>濃口醤油</t>
  </si>
  <si>
    <t>酒</t>
  </si>
  <si>
    <t xml:space="preserve">長ねぎ（輪切り5mm） </t>
  </si>
  <si>
    <t>(食/回)</t>
    <rPh sb="1" eb="2">
      <t>ショク</t>
    </rPh>
    <rPh sb="3" eb="4">
      <t>カイ</t>
    </rPh>
    <phoneticPr fontId="3"/>
  </si>
  <si>
    <t>（小数点以下3位）</t>
    <rPh sb="1" eb="4">
      <t>ショウスウテン</t>
    </rPh>
    <rPh sb="4" eb="6">
      <t>イカ</t>
    </rPh>
    <rPh sb="7" eb="8">
      <t>イ</t>
    </rPh>
    <phoneticPr fontId="3"/>
  </si>
  <si>
    <t>～</t>
    <phoneticPr fontId="3"/>
  </si>
  <si>
    <r>
      <t>6</t>
    </r>
    <r>
      <rPr>
        <sz val="10"/>
        <rFont val="ＭＳ Ｐゴシック"/>
        <family val="3"/>
        <charset val="128"/>
      </rPr>
      <t>　：炒め時間［min］</t>
    </r>
    <rPh sb="3" eb="4">
      <t>イタ</t>
    </rPh>
    <rPh sb="5" eb="7">
      <t>ジカン</t>
    </rPh>
    <phoneticPr fontId="3"/>
  </si>
  <si>
    <t>重量</t>
    <rPh sb="0" eb="2">
      <t>ジュウリョウ</t>
    </rPh>
    <phoneticPr fontId="3"/>
  </si>
  <si>
    <t>室温(℃)</t>
  </si>
  <si>
    <t>湿度(%)</t>
    <rPh sb="0" eb="1">
      <t>シツ</t>
    </rPh>
    <rPh sb="1" eb="2">
      <t>タビ</t>
    </rPh>
    <phoneticPr fontId="3"/>
  </si>
  <si>
    <t>合　　　　計</t>
    <rPh sb="0" eb="1">
      <t>ゴウ</t>
    </rPh>
    <rPh sb="5" eb="6">
      <t>ケイ</t>
    </rPh>
    <phoneticPr fontId="3"/>
  </si>
  <si>
    <t>合　　　　　計</t>
    <rPh sb="0" eb="1">
      <t>ゴウ</t>
    </rPh>
    <rPh sb="6" eb="7">
      <t>ケイ</t>
    </rPh>
    <phoneticPr fontId="3"/>
  </si>
  <si>
    <t>（㎏）</t>
    <phoneticPr fontId="3"/>
  </si>
  <si>
    <t>（℃）</t>
    <phoneticPr fontId="3"/>
  </si>
  <si>
    <t>（kWh）</t>
    <phoneticPr fontId="3"/>
  </si>
  <si>
    <t>（min）</t>
    <phoneticPr fontId="3"/>
  </si>
  <si>
    <t>（s/kg℃）</t>
    <phoneticPr fontId="3"/>
  </si>
  <si>
    <t>(kWh)</t>
    <phoneticPr fontId="3"/>
  </si>
  <si>
    <t>（整数）</t>
    <rPh sb="1" eb="3">
      <t>セイスウ</t>
    </rPh>
    <phoneticPr fontId="3"/>
  </si>
  <si>
    <t>(min/回)</t>
    <rPh sb="5" eb="6">
      <t>カイ</t>
    </rPh>
    <phoneticPr fontId="3"/>
  </si>
  <si>
    <t>(s/kg℃）</t>
    <phoneticPr fontId="3"/>
  </si>
  <si>
    <t>（min/回）</t>
    <rPh sb="5" eb="6">
      <t>カイ</t>
    </rPh>
    <phoneticPr fontId="3"/>
  </si>
  <si>
    <t>外形寸法(mm)</t>
    <rPh sb="0" eb="2">
      <t>ガイケイ</t>
    </rPh>
    <rPh sb="2" eb="4">
      <t>スンポウ</t>
    </rPh>
    <phoneticPr fontId="3"/>
  </si>
  <si>
    <t>表１　調理能力試験（けんちん汁）の食材</t>
    <rPh sb="0" eb="1">
      <t>ヒョウ</t>
    </rPh>
    <rPh sb="3" eb="5">
      <t>チョウリ</t>
    </rPh>
    <rPh sb="5" eb="7">
      <t>ノウリョク</t>
    </rPh>
    <rPh sb="7" eb="9">
      <t>シケン</t>
    </rPh>
    <rPh sb="14" eb="15">
      <t>ジル</t>
    </rPh>
    <rPh sb="17" eb="19">
      <t>ショクザイ</t>
    </rPh>
    <phoneticPr fontId="3"/>
  </si>
  <si>
    <t>調理能力試験の食材</t>
    <rPh sb="0" eb="2">
      <t>チョウリ</t>
    </rPh>
    <rPh sb="2" eb="4">
      <t>ノウリョク</t>
    </rPh>
    <rPh sb="4" eb="6">
      <t>シケン</t>
    </rPh>
    <rPh sb="7" eb="9">
      <t>ショクザイ</t>
    </rPh>
    <phoneticPr fontId="3"/>
  </si>
  <si>
    <t>食　　　材　</t>
    <rPh sb="0" eb="1">
      <t>ショク</t>
    </rPh>
    <rPh sb="4" eb="5">
      <t>ザイ</t>
    </rPh>
    <phoneticPr fontId="3"/>
  </si>
  <si>
    <t>工程ごとの
試験水量</t>
    <rPh sb="0" eb="2">
      <t>コウテイ</t>
    </rPh>
    <rPh sb="6" eb="8">
      <t>シケン</t>
    </rPh>
    <rPh sb="8" eb="10">
      <t>スイリョウ</t>
    </rPh>
    <phoneticPr fontId="3"/>
  </si>
  <si>
    <t>総重量</t>
    <rPh sb="0" eb="1">
      <t>ソウ</t>
    </rPh>
    <rPh sb="1" eb="2">
      <t>ジュウ</t>
    </rPh>
    <phoneticPr fontId="3"/>
  </si>
  <si>
    <t>表2　食材を水に置き換えた試験水量</t>
    <rPh sb="0" eb="1">
      <t>ヒョウ</t>
    </rPh>
    <rPh sb="3" eb="5">
      <t>ショクザイ</t>
    </rPh>
    <rPh sb="6" eb="7">
      <t>ミズ</t>
    </rPh>
    <rPh sb="8" eb="9">
      <t>オ</t>
    </rPh>
    <rPh sb="10" eb="11">
      <t>カ</t>
    </rPh>
    <rPh sb="13" eb="15">
      <t>シケン</t>
    </rPh>
    <rPh sb="15" eb="17">
      <t>スイリョウ</t>
    </rPh>
    <phoneticPr fontId="3"/>
  </si>
  <si>
    <t>食材を水に置き換えた試験水量</t>
    <rPh sb="0" eb="1">
      <t>ショク</t>
    </rPh>
    <rPh sb="5" eb="6">
      <t>オ</t>
    </rPh>
    <rPh sb="7" eb="8">
      <t>カ</t>
    </rPh>
    <rPh sb="10" eb="12">
      <t>シケン</t>
    </rPh>
    <rPh sb="12" eb="13">
      <t>ミズ</t>
    </rPh>
    <phoneticPr fontId="3"/>
  </si>
  <si>
    <t>(kWh/日)</t>
    <rPh sb="5" eb="6">
      <t>ニチ</t>
    </rPh>
    <phoneticPr fontId="3"/>
  </si>
  <si>
    <t>(%)</t>
    <phoneticPr fontId="3"/>
  </si>
  <si>
    <t>室温(℃)</t>
    <phoneticPr fontId="3"/>
  </si>
  <si>
    <t>②沸騰時熱効率</t>
    <rPh sb="1" eb="3">
      <t>フットウ</t>
    </rPh>
    <rPh sb="3" eb="4">
      <t>ジ</t>
    </rPh>
    <rPh sb="4" eb="5">
      <t>ネツ</t>
    </rPh>
    <rPh sb="5" eb="7">
      <t>コウリツ</t>
    </rPh>
    <phoneticPr fontId="3"/>
  </si>
  <si>
    <t>(kg)</t>
    <phoneticPr fontId="3"/>
  </si>
  <si>
    <t>（小数点以下２位）</t>
    <rPh sb="1" eb="4">
      <t>ショウスウテン</t>
    </rPh>
    <rPh sb="4" eb="6">
      <t>イカ</t>
    </rPh>
    <rPh sb="7" eb="8">
      <t>イ</t>
    </rPh>
    <phoneticPr fontId="3"/>
  </si>
  <si>
    <t>（小数点以下３位）</t>
    <rPh sb="1" eb="4">
      <t>ショウスウテン</t>
    </rPh>
    <rPh sb="4" eb="6">
      <t>イカ</t>
    </rPh>
    <rPh sb="7" eb="8">
      <t>イ</t>
    </rPh>
    <phoneticPr fontId="3"/>
  </si>
  <si>
    <t>（小数点以下１位）</t>
    <rPh sb="1" eb="4">
      <t>ショウスウテン</t>
    </rPh>
    <rPh sb="4" eb="6">
      <t>イカ</t>
    </rPh>
    <rPh sb="7" eb="8">
      <t>イ</t>
    </rPh>
    <phoneticPr fontId="3"/>
  </si>
  <si>
    <t>①立上り時熱効率</t>
    <rPh sb="1" eb="3">
      <t>タチアガ</t>
    </rPh>
    <rPh sb="4" eb="5">
      <t>ジ</t>
    </rPh>
    <rPh sb="5" eb="6">
      <t>ネツ</t>
    </rPh>
    <rPh sb="6" eb="8">
      <t>コウリツ</t>
    </rPh>
    <phoneticPr fontId="3"/>
  </si>
  <si>
    <t>1 kg の水が1 ℃上昇
する時間(秒)</t>
    <phoneticPr fontId="3"/>
  </si>
  <si>
    <t>セールス
ポイント等</t>
    <rPh sb="9" eb="10">
      <t>トウ</t>
    </rPh>
    <phoneticPr fontId="3"/>
  </si>
  <si>
    <t>（kW）</t>
    <phoneticPr fontId="3"/>
  </si>
  <si>
    <t>（ガス）　</t>
    <phoneticPr fontId="3"/>
  </si>
  <si>
    <r>
      <t>（ｍ</t>
    </r>
    <r>
      <rPr>
        <vertAlign val="superscript"/>
        <sz val="9"/>
        <rFont val="ＭＳ Ｐゴシック"/>
        <family val="3"/>
        <charset val="128"/>
      </rPr>
      <t>３</t>
    </r>
    <r>
      <rPr>
        <sz val="9"/>
        <rFont val="ＭＳ Ｐゴシック"/>
        <family val="3"/>
        <charset val="128"/>
      </rPr>
      <t>）</t>
    </r>
    <phoneticPr fontId="3"/>
  </si>
  <si>
    <r>
      <t>（ｋJ/m</t>
    </r>
    <r>
      <rPr>
        <vertAlign val="superscript"/>
        <sz val="9"/>
        <rFont val="ＭＳ Ｐゴシック"/>
        <family val="3"/>
        <charset val="128"/>
      </rPr>
      <t>3</t>
    </r>
    <r>
      <rPr>
        <sz val="9"/>
        <rFont val="ＭＳ Ｐゴシック"/>
        <family val="3"/>
        <charset val="128"/>
      </rPr>
      <t>N)</t>
    </r>
    <phoneticPr fontId="3"/>
  </si>
  <si>
    <t>（kPa）</t>
    <phoneticPr fontId="3"/>
  </si>
  <si>
    <t>(kW)</t>
    <phoneticPr fontId="3"/>
  </si>
  <si>
    <t>(%)</t>
    <phoneticPr fontId="3"/>
  </si>
  <si>
    <t>（％）</t>
    <phoneticPr fontId="3"/>
  </si>
  <si>
    <t>(kW)</t>
    <phoneticPr fontId="3"/>
  </si>
  <si>
    <t>調理回数を想定した日あたりエネルギー消費量の計算をする。</t>
    <rPh sb="0" eb="2">
      <t>チョウリ</t>
    </rPh>
    <rPh sb="2" eb="4">
      <t>カイスウ</t>
    </rPh>
    <rPh sb="5" eb="7">
      <t>ソウテイ</t>
    </rPh>
    <rPh sb="9" eb="10">
      <t>ヒ</t>
    </rPh>
    <rPh sb="18" eb="20">
      <t>ショウヒ</t>
    </rPh>
    <rPh sb="21" eb="22">
      <t>リキリョウ</t>
    </rPh>
    <rPh sb="22" eb="24">
      <t>ケイサン</t>
    </rPh>
    <phoneticPr fontId="3"/>
  </si>
  <si>
    <t>製造者名</t>
    <rPh sb="0" eb="3">
      <t>セイゾウシャ</t>
    </rPh>
    <rPh sb="3" eb="4">
      <t>メイ</t>
    </rPh>
    <phoneticPr fontId="3"/>
  </si>
  <si>
    <t>（kJ/kg℃）</t>
    <phoneticPr fontId="3"/>
  </si>
  <si>
    <t>(kJ/kg)</t>
    <phoneticPr fontId="3"/>
  </si>
  <si>
    <t>ガス種</t>
    <rPh sb="2" eb="3">
      <t>シュ</t>
    </rPh>
    <phoneticPr fontId="3"/>
  </si>
  <si>
    <r>
      <t>（ｋJ/m</t>
    </r>
    <r>
      <rPr>
        <vertAlign val="superscript"/>
        <sz val="9"/>
        <rFont val="ＭＳ Ｐゴシック"/>
        <family val="3"/>
        <charset val="128"/>
      </rPr>
      <t>3</t>
    </r>
    <r>
      <rPr>
        <sz val="9"/>
        <rFont val="ＭＳ Ｐゴシック"/>
        <family val="3"/>
        <charset val="128"/>
      </rPr>
      <t>N)</t>
    </r>
    <phoneticPr fontId="3"/>
  </si>
  <si>
    <r>
      <t>V</t>
    </r>
    <r>
      <rPr>
        <vertAlign val="subscript"/>
        <sz val="10"/>
        <rFont val="Century"/>
        <family val="1"/>
      </rPr>
      <t>m</t>
    </r>
    <r>
      <rPr>
        <sz val="10"/>
        <rFont val="ＭＳ Ｐゴシック"/>
        <family val="3"/>
        <charset val="128"/>
      </rPr>
      <t xml:space="preserve"> =</t>
    </r>
    <phoneticPr fontId="3"/>
  </si>
  <si>
    <t>（g）</t>
    <phoneticPr fontId="3"/>
  </si>
  <si>
    <t>（g）</t>
    <phoneticPr fontId="3"/>
  </si>
  <si>
    <t>［g］</t>
    <phoneticPr fontId="3"/>
  </si>
  <si>
    <t>食材を水に置き換える方法</t>
    <phoneticPr fontId="3"/>
  </si>
  <si>
    <t>［g］</t>
    <phoneticPr fontId="3"/>
  </si>
  <si>
    <t>[cal/g ℃]</t>
    <phoneticPr fontId="3"/>
  </si>
  <si>
    <t>[℃]</t>
    <phoneticPr fontId="3"/>
  </si>
  <si>
    <t>(℃）</t>
    <phoneticPr fontId="3"/>
  </si>
  <si>
    <t>試験機器の最大消費電力</t>
    <rPh sb="0" eb="2">
      <t>シケン</t>
    </rPh>
    <rPh sb="2" eb="4">
      <t>キキ</t>
    </rPh>
    <phoneticPr fontId="3"/>
  </si>
  <si>
    <t>(W)×</t>
  </si>
  <si>
    <t>パン寸法(mm)</t>
    <rPh sb="2" eb="4">
      <t>スンポウ</t>
    </rPh>
    <phoneticPr fontId="3"/>
  </si>
  <si>
    <t>釜最大容量(ℓ)</t>
    <rPh sb="0" eb="1">
      <t>カマ</t>
    </rPh>
    <phoneticPr fontId="3"/>
  </si>
  <si>
    <t>均一性指数</t>
    <rPh sb="0" eb="3">
      <t>キンイツセイ</t>
    </rPh>
    <rPh sb="3" eb="5">
      <t>シスウ</t>
    </rPh>
    <phoneticPr fontId="3"/>
  </si>
  <si>
    <t xml:space="preserve">調理領域
温度 </t>
    <phoneticPr fontId="3"/>
  </si>
  <si>
    <t>適温領域面積</t>
    <rPh sb="0" eb="2">
      <t>テキオン</t>
    </rPh>
    <rPh sb="2" eb="4">
      <t>リョウイキ</t>
    </rPh>
    <rPh sb="4" eb="6">
      <t>メンセキ</t>
    </rPh>
    <phoneticPr fontId="3"/>
  </si>
  <si>
    <r>
      <t>(m</t>
    </r>
    <r>
      <rPr>
        <vertAlign val="superscript"/>
        <sz val="10"/>
        <rFont val="ＭＳ Ｐゴシック"/>
        <family val="3"/>
        <charset val="128"/>
      </rPr>
      <t>2</t>
    </r>
    <r>
      <rPr>
        <sz val="10"/>
        <rFont val="ＭＳ Ｐゴシック"/>
        <family val="3"/>
        <charset val="128"/>
      </rPr>
      <t>)</t>
    </r>
    <phoneticPr fontId="3"/>
  </si>
  <si>
    <r>
      <t>調理領域温度</t>
    </r>
    <r>
      <rPr>
        <sz val="8"/>
        <rFont val="Symbol"/>
        <family val="1"/>
        <charset val="2"/>
      </rPr>
      <t xml:space="preserve">
</t>
    </r>
    <r>
      <rPr>
        <sz val="8"/>
        <rFont val="ＭＳ Ｐゴシック"/>
        <family val="3"/>
        <charset val="128"/>
      </rPr>
      <t>±10 ℃以内に入る面積</t>
    </r>
    <phoneticPr fontId="3"/>
  </si>
  <si>
    <t>①測定点の位置</t>
    <rPh sb="1" eb="3">
      <t>ソクテイ</t>
    </rPh>
    <rPh sb="3" eb="4">
      <t>テン</t>
    </rPh>
    <rPh sb="5" eb="7">
      <t>イチ</t>
    </rPh>
    <phoneticPr fontId="3"/>
  </si>
  <si>
    <t>上記のパン底面測定点図に従って、測定点配置図を描く。</t>
    <rPh sb="0" eb="2">
      <t>ジョウキ</t>
    </rPh>
    <rPh sb="5" eb="6">
      <t>ソコ</t>
    </rPh>
    <rPh sb="6" eb="7">
      <t>メン</t>
    </rPh>
    <rPh sb="7" eb="9">
      <t>ソクテイ</t>
    </rPh>
    <rPh sb="9" eb="10">
      <t>テン</t>
    </rPh>
    <rPh sb="10" eb="11">
      <t>ズ</t>
    </rPh>
    <rPh sb="12" eb="13">
      <t>シタガ</t>
    </rPh>
    <rPh sb="16" eb="18">
      <t>ソクテイ</t>
    </rPh>
    <rPh sb="18" eb="19">
      <t>テン</t>
    </rPh>
    <rPh sb="19" eb="21">
      <t>ハイチ</t>
    </rPh>
    <rPh sb="21" eb="22">
      <t>ズ</t>
    </rPh>
    <rPh sb="23" eb="24">
      <t>カ</t>
    </rPh>
    <phoneticPr fontId="3"/>
  </si>
  <si>
    <t>（㎜）</t>
    <phoneticPr fontId="3"/>
  </si>
  <si>
    <t>（㎜）</t>
    <phoneticPr fontId="3"/>
  </si>
  <si>
    <t>調理領域境界線上の測定点数 =</t>
    <rPh sb="4" eb="7">
      <t>キョウカイセン</t>
    </rPh>
    <rPh sb="7" eb="8">
      <t>ジョウ</t>
    </rPh>
    <rPh sb="9" eb="11">
      <t>ソクテイ</t>
    </rPh>
    <rPh sb="11" eb="13">
      <t>テンスウ</t>
    </rPh>
    <phoneticPr fontId="3"/>
  </si>
  <si>
    <t>（点）</t>
    <rPh sb="1" eb="2">
      <t>テン</t>
    </rPh>
    <phoneticPr fontId="3"/>
  </si>
  <si>
    <t>総測定点数 =</t>
    <rPh sb="0" eb="1">
      <t>ソウ</t>
    </rPh>
    <rPh sb="1" eb="3">
      <t>ソクテイ</t>
    </rPh>
    <rPh sb="3" eb="5">
      <t>テンスウ</t>
    </rPh>
    <phoneticPr fontId="3"/>
  </si>
  <si>
    <t>(点)</t>
    <rPh sb="1" eb="2">
      <t>テン</t>
    </rPh>
    <phoneticPr fontId="3"/>
  </si>
  <si>
    <r>
      <rPr>
        <sz val="10"/>
        <rFont val="Monotype Corsiva"/>
        <family val="4"/>
      </rPr>
      <t>i</t>
    </r>
    <r>
      <rPr>
        <vertAlign val="subscript"/>
        <sz val="10"/>
        <rFont val="Century"/>
        <family val="1"/>
      </rPr>
      <t>e</t>
    </r>
    <r>
      <rPr>
        <sz val="10"/>
        <rFont val="ＭＳ Ｐゴシック"/>
        <family val="3"/>
        <charset val="128"/>
      </rPr>
      <t>：調理領域境界線上の測定点において、</t>
    </r>
    <r>
      <rPr>
        <i/>
        <sz val="10"/>
        <rFont val="Symbol"/>
        <family val="1"/>
        <charset val="2"/>
      </rPr>
      <t/>
    </r>
    <phoneticPr fontId="3"/>
  </si>
  <si>
    <t>(℃)</t>
    <phoneticPr fontId="3"/>
  </si>
  <si>
    <t>(℃）</t>
  </si>
  <si>
    <t>適温領域面積</t>
  </si>
  <si>
    <r>
      <t>(m</t>
    </r>
    <r>
      <rPr>
        <vertAlign val="superscript"/>
        <sz val="9"/>
        <rFont val="ＭＳ Ｐゴシック"/>
        <family val="3"/>
        <charset val="128"/>
      </rPr>
      <t>2</t>
    </r>
    <r>
      <rPr>
        <sz val="9"/>
        <rFont val="ＭＳ Ｐゴシック"/>
        <family val="3"/>
        <charset val="128"/>
      </rPr>
      <t>)</t>
    </r>
    <phoneticPr fontId="3"/>
  </si>
  <si>
    <t>（ガス）　</t>
  </si>
  <si>
    <t>（電気）</t>
  </si>
  <si>
    <t>（ガス）　</t>
    <phoneticPr fontId="3"/>
  </si>
  <si>
    <t>（電気）</t>
    <phoneticPr fontId="3"/>
  </si>
  <si>
    <t>試験機器の最大エネルギー消費量</t>
    <rPh sb="0" eb="2">
      <t>シケン</t>
    </rPh>
    <rPh sb="2" eb="4">
      <t>キキ</t>
    </rPh>
    <rPh sb="5" eb="7">
      <t>サイダイ</t>
    </rPh>
    <rPh sb="12" eb="14">
      <t>ショウヒ</t>
    </rPh>
    <rPh sb="14" eb="15">
      <t>リョウ</t>
    </rPh>
    <phoneticPr fontId="3"/>
  </si>
  <si>
    <t>定格消費電力</t>
    <rPh sb="0" eb="2">
      <t>テイカク</t>
    </rPh>
    <rPh sb="4" eb="6">
      <t>デンリョク</t>
    </rPh>
    <phoneticPr fontId="3"/>
  </si>
  <si>
    <t>消費電力の許容差</t>
    <rPh sb="2" eb="4">
      <t>デンリョク</t>
    </rPh>
    <rPh sb="5" eb="7">
      <t>キョヨウ</t>
    </rPh>
    <rPh sb="7" eb="8">
      <t>サ</t>
    </rPh>
    <phoneticPr fontId="3"/>
  </si>
  <si>
    <t>業務用厨房熱機器等性能測定結果　【ガス機器】</t>
    <rPh sb="0" eb="2">
      <t>ギョウム</t>
    </rPh>
    <phoneticPr fontId="3"/>
  </si>
  <si>
    <t>（削除NG)</t>
  </si>
  <si>
    <t xml:space="preserve">ガス）hc ： 調理回数 </t>
    <rPh sb="10" eb="12">
      <t>カイスウ</t>
    </rPh>
    <phoneticPr fontId="3"/>
  </si>
  <si>
    <t xml:space="preserve">電気）hc ： 調理回数 </t>
    <rPh sb="0" eb="2">
      <t>デンキ</t>
    </rPh>
    <rPh sb="10" eb="12">
      <t>カイスウ</t>
    </rPh>
    <phoneticPr fontId="3"/>
  </si>
  <si>
    <t>業務用厨房熱機器等性能測定結果　【ガス機器】</t>
    <phoneticPr fontId="3"/>
  </si>
  <si>
    <t>業務用厨房熱機器等性能測定結果　【ガス機器】</t>
    <phoneticPr fontId="3"/>
  </si>
  <si>
    <t xml:space="preserve">  測定写真</t>
    <rPh sb="2" eb="4">
      <t>ソクテイ</t>
    </rPh>
    <rPh sb="4" eb="6">
      <t>シャシン</t>
    </rPh>
    <phoneticPr fontId="3"/>
  </si>
  <si>
    <t>最大ガス消費量測定グラフ</t>
    <rPh sb="4" eb="6">
      <t>ショウヒ</t>
    </rPh>
    <rPh sb="6" eb="7">
      <t>リョウ</t>
    </rPh>
    <rPh sb="7" eb="9">
      <t>ソクテイ</t>
    </rPh>
    <phoneticPr fontId="3"/>
  </si>
  <si>
    <t xml:space="preserve">     測定写真</t>
    <rPh sb="5" eb="7">
      <t>ソクテイ</t>
    </rPh>
    <rPh sb="7" eb="9">
      <t>シャシン</t>
    </rPh>
    <phoneticPr fontId="4"/>
  </si>
  <si>
    <t xml:space="preserve">        立上り時熱効率測定グラフ</t>
    <rPh sb="8" eb="10">
      <t>タチアガ</t>
    </rPh>
    <rPh sb="11" eb="12">
      <t>ジ</t>
    </rPh>
    <phoneticPr fontId="3"/>
  </si>
  <si>
    <t xml:space="preserve">        沸騰時熱効率測定グラフ</t>
    <rPh sb="8" eb="10">
      <t>フットウ</t>
    </rPh>
    <rPh sb="10" eb="11">
      <t>ジ</t>
    </rPh>
    <phoneticPr fontId="3"/>
  </si>
  <si>
    <t>　測定写真</t>
    <rPh sb="1" eb="3">
      <t>ソクテイ</t>
    </rPh>
    <rPh sb="3" eb="5">
      <t>シャシン</t>
    </rPh>
    <phoneticPr fontId="3"/>
  </si>
  <si>
    <t>　立上りグラフ</t>
    <rPh sb="1" eb="3">
      <t>タチアガ</t>
    </rPh>
    <phoneticPr fontId="3"/>
  </si>
  <si>
    <t>　食材写真</t>
    <rPh sb="1" eb="3">
      <t>ショクザイ</t>
    </rPh>
    <rPh sb="3" eb="5">
      <t>シャシン</t>
    </rPh>
    <phoneticPr fontId="3"/>
  </si>
  <si>
    <t>　調理試験写真</t>
    <rPh sb="1" eb="3">
      <t>チョウリ</t>
    </rPh>
    <rPh sb="3" eb="5">
      <t>シケン</t>
    </rPh>
    <rPh sb="5" eb="7">
      <t>シャシン</t>
    </rPh>
    <phoneticPr fontId="3"/>
  </si>
  <si>
    <t>等温線図</t>
    <rPh sb="0" eb="3">
      <t>トウオンセン</t>
    </rPh>
    <rPh sb="3" eb="4">
      <t>ズ</t>
    </rPh>
    <phoneticPr fontId="3"/>
  </si>
  <si>
    <t>番号</t>
    <rPh sb="0" eb="2">
      <t>バンゴウ</t>
    </rPh>
    <phoneticPr fontId="3"/>
  </si>
  <si>
    <t>性能測定結果</t>
    <rPh sb="0" eb="2">
      <t>セイノウ</t>
    </rPh>
    <rPh sb="2" eb="4">
      <t>ソクテイ</t>
    </rPh>
    <rPh sb="4" eb="6">
      <t>ケッカ</t>
    </rPh>
    <phoneticPr fontId="3"/>
  </si>
  <si>
    <r>
      <t>t</t>
    </r>
    <r>
      <rPr>
        <vertAlign val="subscript"/>
        <sz val="14"/>
        <rFont val="Cambria"/>
        <family val="1"/>
      </rPr>
      <t>s</t>
    </r>
    <phoneticPr fontId="3"/>
  </si>
  <si>
    <r>
      <t>V</t>
    </r>
    <r>
      <rPr>
        <vertAlign val="subscript"/>
        <sz val="14"/>
        <rFont val="Cambria"/>
        <family val="1"/>
      </rPr>
      <t>m</t>
    </r>
    <phoneticPr fontId="3"/>
  </si>
  <si>
    <r>
      <t>T</t>
    </r>
    <r>
      <rPr>
        <vertAlign val="subscript"/>
        <sz val="14"/>
        <rFont val="Cambria"/>
        <family val="1"/>
      </rPr>
      <t>c</t>
    </r>
    <phoneticPr fontId="3"/>
  </si>
  <si>
    <r>
      <t>Q</t>
    </r>
    <r>
      <rPr>
        <vertAlign val="subscript"/>
        <sz val="14"/>
        <rFont val="Cambria"/>
        <family val="1"/>
      </rPr>
      <t>cG</t>
    </r>
    <phoneticPr fontId="3"/>
  </si>
  <si>
    <r>
      <t>Q</t>
    </r>
    <r>
      <rPr>
        <vertAlign val="subscript"/>
        <sz val="14"/>
        <rFont val="Cambria"/>
        <family val="1"/>
      </rPr>
      <t>cE</t>
    </r>
    <phoneticPr fontId="3"/>
  </si>
  <si>
    <r>
      <t>Q</t>
    </r>
    <r>
      <rPr>
        <vertAlign val="subscript"/>
        <sz val="14"/>
        <rFont val="Cambria"/>
        <family val="1"/>
      </rPr>
      <t>dNG</t>
    </r>
    <phoneticPr fontId="3"/>
  </si>
  <si>
    <r>
      <t>Q</t>
    </r>
    <r>
      <rPr>
        <vertAlign val="subscript"/>
        <sz val="14"/>
        <rFont val="Cambria"/>
        <family val="1"/>
      </rPr>
      <t>dNE</t>
    </r>
    <phoneticPr fontId="3"/>
  </si>
  <si>
    <r>
      <t>I</t>
    </r>
    <r>
      <rPr>
        <vertAlign val="subscript"/>
        <sz val="14"/>
        <rFont val="Cambria"/>
        <family val="1"/>
      </rPr>
      <t>s</t>
    </r>
    <phoneticPr fontId="3"/>
  </si>
  <si>
    <r>
      <t>A</t>
    </r>
    <r>
      <rPr>
        <vertAlign val="subscript"/>
        <sz val="14"/>
        <rFont val="Cambria"/>
        <family val="1"/>
      </rPr>
      <t>p</t>
    </r>
    <phoneticPr fontId="3"/>
  </si>
  <si>
    <t xml:space="preserve"> 1.定格エネルギー消費量</t>
    <rPh sb="3" eb="5">
      <t>テイカク</t>
    </rPh>
    <rPh sb="10" eb="13">
      <t>ショウヒリョウ</t>
    </rPh>
    <phoneticPr fontId="3"/>
  </si>
  <si>
    <t xml:space="preserve"> 2.熱効率</t>
    <phoneticPr fontId="3"/>
  </si>
  <si>
    <t xml:space="preserve"> 3.立上り性能</t>
    <phoneticPr fontId="3"/>
  </si>
  <si>
    <t xml:space="preserve"> 4.調理能力</t>
    <phoneticPr fontId="3"/>
  </si>
  <si>
    <t xml:space="preserve"> 5.エネルギー消費量</t>
    <rPh sb="8" eb="10">
      <t>ショウヒ</t>
    </rPh>
    <rPh sb="10" eb="11">
      <t>リョウ</t>
    </rPh>
    <phoneticPr fontId="3"/>
  </si>
  <si>
    <t xml:space="preserve"> 6.給水量または給湯量</t>
    <rPh sb="3" eb="6">
      <t>キュウスイリョウ</t>
    </rPh>
    <rPh sb="9" eb="11">
      <t>キュウトウ</t>
    </rPh>
    <rPh sb="11" eb="12">
      <t>リョウ</t>
    </rPh>
    <phoneticPr fontId="3"/>
  </si>
  <si>
    <t xml:space="preserve"> 7.均一性</t>
    <phoneticPr fontId="3"/>
  </si>
  <si>
    <t xml:space="preserve"> ①立上り時</t>
    <phoneticPr fontId="3"/>
  </si>
  <si>
    <t xml:space="preserve"> ②沸騰時</t>
    <phoneticPr fontId="3"/>
  </si>
  <si>
    <t xml:space="preserve"> ②調理時</t>
    <phoneticPr fontId="3"/>
  </si>
  <si>
    <t xml:space="preserve"> ③待機時</t>
    <phoneticPr fontId="3"/>
  </si>
  <si>
    <t xml:space="preserve"> ④日あたり
（回数想定）</t>
    <rPh sb="2" eb="3">
      <t>ヒ</t>
    </rPh>
    <rPh sb="8" eb="10">
      <t>カイスウ</t>
    </rPh>
    <rPh sb="10" eb="12">
      <t>ソウテイ</t>
    </rPh>
    <phoneticPr fontId="3"/>
  </si>
  <si>
    <t xml:space="preserve"> （ガス）　</t>
    <phoneticPr fontId="3"/>
  </si>
  <si>
    <t xml:space="preserve"> （電気）</t>
    <rPh sb="2" eb="4">
      <t>デンキ</t>
    </rPh>
    <phoneticPr fontId="3"/>
  </si>
  <si>
    <r>
      <rPr>
        <i/>
        <sz val="10"/>
        <rFont val="Cambria"/>
        <family val="1"/>
      </rPr>
      <t>T</t>
    </r>
    <r>
      <rPr>
        <vertAlign val="subscript"/>
        <sz val="10"/>
        <rFont val="Cambria"/>
        <family val="1"/>
      </rPr>
      <t>G</t>
    </r>
    <r>
      <rPr>
        <sz val="10"/>
        <rFont val="ＭＳ Ｐゴシック"/>
        <family val="3"/>
        <charset val="128"/>
      </rPr>
      <t>：実測時間[s]</t>
    </r>
    <rPh sb="3" eb="5">
      <t>ジッソク</t>
    </rPh>
    <rPh sb="5" eb="7">
      <t>ジカン</t>
    </rPh>
    <phoneticPr fontId="3"/>
  </si>
  <si>
    <r>
      <rPr>
        <i/>
        <sz val="10"/>
        <rFont val="Cambria"/>
        <family val="1"/>
      </rPr>
      <t>ε</t>
    </r>
    <r>
      <rPr>
        <vertAlign val="subscript"/>
        <sz val="10"/>
        <rFont val="Cambria"/>
        <family val="1"/>
      </rPr>
      <t>p</t>
    </r>
    <r>
      <rPr>
        <sz val="10"/>
        <rFont val="Cambria"/>
        <family val="1"/>
      </rPr>
      <t xml:space="preserve"> =</t>
    </r>
    <phoneticPr fontId="3"/>
  </si>
  <si>
    <r>
      <rPr>
        <i/>
        <sz val="10"/>
        <rFont val="Cambria"/>
        <family val="1"/>
      </rPr>
      <t>p</t>
    </r>
    <r>
      <rPr>
        <vertAlign val="subscript"/>
        <sz val="10"/>
        <rFont val="Cambria"/>
        <family val="1"/>
      </rPr>
      <t>xE</t>
    </r>
    <r>
      <rPr>
        <sz val="10"/>
        <rFont val="Cambria"/>
        <family val="1"/>
      </rPr>
      <t xml:space="preserve"> =</t>
    </r>
    <phoneticPr fontId="3"/>
  </si>
  <si>
    <r>
      <rPr>
        <i/>
        <sz val="10"/>
        <rFont val="Cambria"/>
        <family val="1"/>
      </rPr>
      <t>p</t>
    </r>
    <r>
      <rPr>
        <vertAlign val="subscript"/>
        <sz val="10"/>
        <rFont val="Cambria"/>
        <family val="1"/>
      </rPr>
      <t>xE</t>
    </r>
    <r>
      <rPr>
        <sz val="10"/>
        <rFont val="ＭＳ Ｐゴシック"/>
        <family val="3"/>
        <charset val="128"/>
      </rPr>
      <t xml:space="preserve"> ： 試験機器の最大消費電力[ｋW]</t>
    </r>
    <phoneticPr fontId="3"/>
  </si>
  <si>
    <r>
      <rPr>
        <i/>
        <sz val="10"/>
        <rFont val="Cambria"/>
        <family val="1"/>
      </rPr>
      <t>p</t>
    </r>
    <r>
      <rPr>
        <vertAlign val="subscript"/>
        <sz val="10"/>
        <rFont val="Cambria"/>
        <family val="1"/>
      </rPr>
      <t>rE</t>
    </r>
    <r>
      <rPr>
        <sz val="10"/>
        <rFont val="ＭＳ Ｐゴシック"/>
        <family val="3"/>
        <charset val="128"/>
      </rPr>
      <t xml:space="preserve"> ： 定格消費電力[kW]</t>
    </r>
    <rPh sb="10" eb="12">
      <t>デンリョク</t>
    </rPh>
    <phoneticPr fontId="3"/>
  </si>
  <si>
    <r>
      <rPr>
        <i/>
        <sz val="10"/>
        <rFont val="Cambria"/>
        <family val="1"/>
      </rPr>
      <t>ε</t>
    </r>
    <r>
      <rPr>
        <vertAlign val="subscript"/>
        <sz val="10"/>
        <rFont val="Cambria"/>
        <family val="1"/>
      </rPr>
      <t>p</t>
    </r>
    <r>
      <rPr>
        <sz val="10"/>
        <rFont val="ＭＳ Ｐゴシック"/>
        <family val="3"/>
        <charset val="128"/>
      </rPr>
      <t xml:space="preserve"> ： 試験機器の最大消費電力と
                              定格消費電力の差</t>
    </r>
    <rPh sb="48" eb="50">
      <t>テイカク</t>
    </rPh>
    <rPh sb="53" eb="54">
      <t>リョク</t>
    </rPh>
    <rPh sb="55" eb="56">
      <t>サ</t>
    </rPh>
    <phoneticPr fontId="3"/>
  </si>
  <si>
    <r>
      <t>M</t>
    </r>
    <r>
      <rPr>
        <vertAlign val="subscript"/>
        <sz val="10"/>
        <rFont val="Cambria"/>
        <family val="1"/>
      </rPr>
      <t>s</t>
    </r>
    <r>
      <rPr>
        <sz val="10"/>
        <rFont val="Cambria"/>
        <family val="1"/>
      </rPr>
      <t xml:space="preserve"> =</t>
    </r>
    <phoneticPr fontId="3"/>
  </si>
  <si>
    <r>
      <rPr>
        <i/>
        <sz val="10"/>
        <rFont val="Cambria"/>
        <family val="1"/>
      </rPr>
      <t>C</t>
    </r>
    <r>
      <rPr>
        <sz val="10"/>
        <rFont val="Cambria"/>
        <family val="1"/>
      </rPr>
      <t xml:space="preserve"> = </t>
    </r>
    <phoneticPr fontId="3"/>
  </si>
  <si>
    <r>
      <t>ガス消費量</t>
    </r>
    <r>
      <rPr>
        <sz val="10"/>
        <rFont val="ＭＳ Ｐゴシック"/>
        <family val="3"/>
        <charset val="128"/>
      </rPr>
      <t xml:space="preserve"> </t>
    </r>
    <r>
      <rPr>
        <i/>
        <sz val="10"/>
        <rFont val="Cambria"/>
        <family val="1"/>
      </rPr>
      <t>p</t>
    </r>
    <r>
      <rPr>
        <i/>
        <vertAlign val="subscript"/>
        <sz val="10"/>
        <rFont val="Cambria"/>
        <family val="1"/>
      </rPr>
      <t>tG</t>
    </r>
    <r>
      <rPr>
        <sz val="10"/>
        <rFont val="ＭＳ Ｐゴシック"/>
        <family val="3"/>
        <charset val="128"/>
      </rPr>
      <t xml:space="preserve"> [kWｈ] は、次式にて算出する。</t>
    </r>
    <rPh sb="2" eb="4">
      <t>ショウヒ</t>
    </rPh>
    <rPh sb="4" eb="5">
      <t>リョウ</t>
    </rPh>
    <rPh sb="18" eb="20">
      <t>ジシキ</t>
    </rPh>
    <rPh sb="22" eb="24">
      <t>サンシュツ</t>
    </rPh>
    <phoneticPr fontId="3"/>
  </si>
  <si>
    <r>
      <rPr>
        <i/>
        <sz val="10"/>
        <rFont val="ＭＳ Ｐゴシック"/>
        <family val="3"/>
        <charset val="128"/>
      </rPr>
      <t>　　</t>
    </r>
    <r>
      <rPr>
        <i/>
        <sz val="10"/>
        <rFont val="Cambria"/>
        <family val="1"/>
      </rPr>
      <t>M</t>
    </r>
    <r>
      <rPr>
        <vertAlign val="subscript"/>
        <sz val="10"/>
        <rFont val="Cambria"/>
        <family val="1"/>
      </rPr>
      <t>s</t>
    </r>
    <r>
      <rPr>
        <vertAlign val="subscript"/>
        <sz val="10"/>
        <rFont val="Century"/>
        <family val="1"/>
      </rPr>
      <t xml:space="preserve"> </t>
    </r>
    <r>
      <rPr>
        <sz val="10"/>
        <rFont val="ＭＳ Ｐゴシック"/>
        <family val="3"/>
        <charset val="128"/>
      </rPr>
      <t>: 加熱に用いる水の重量[kg]</t>
    </r>
    <phoneticPr fontId="3"/>
  </si>
  <si>
    <r>
      <rPr>
        <i/>
        <sz val="10"/>
        <rFont val="ＭＳ Ｐゴシック"/>
        <family val="3"/>
        <charset val="128"/>
      </rPr>
      <t>　　</t>
    </r>
    <r>
      <rPr>
        <i/>
        <sz val="10"/>
        <rFont val="Cambria"/>
        <family val="1"/>
      </rPr>
      <t>θ</t>
    </r>
    <r>
      <rPr>
        <vertAlign val="subscript"/>
        <sz val="10"/>
        <rFont val="Cambria"/>
        <family val="1"/>
      </rPr>
      <t>f</t>
    </r>
    <r>
      <rPr>
        <vertAlign val="subscript"/>
        <sz val="10"/>
        <rFont val="Century"/>
        <family val="1"/>
      </rPr>
      <t xml:space="preserve"> </t>
    </r>
    <r>
      <rPr>
        <sz val="10"/>
        <rFont val="ＭＳ Ｐゴシック"/>
        <family val="3"/>
        <charset val="128"/>
      </rPr>
      <t>: 加熱された水の最終温度[℃]</t>
    </r>
    <phoneticPr fontId="3"/>
  </si>
  <si>
    <r>
      <rPr>
        <sz val="10"/>
        <rFont val="ＭＳ Ｐゴシック"/>
        <family val="3"/>
        <charset val="128"/>
      </rPr>
      <t>　　</t>
    </r>
    <r>
      <rPr>
        <i/>
        <sz val="10"/>
        <rFont val="Cambria"/>
        <family val="1"/>
      </rPr>
      <t>θ</t>
    </r>
    <r>
      <rPr>
        <vertAlign val="subscript"/>
        <sz val="10"/>
        <rFont val="Cambria"/>
        <family val="1"/>
      </rPr>
      <t xml:space="preserve">s </t>
    </r>
    <r>
      <rPr>
        <sz val="10"/>
        <rFont val="Cambria"/>
        <family val="1"/>
      </rPr>
      <t>:</t>
    </r>
    <r>
      <rPr>
        <sz val="10"/>
        <rFont val="ＭＳ Ｐゴシック"/>
        <family val="3"/>
        <charset val="128"/>
      </rPr>
      <t xml:space="preserve"> 加熱に用いる水の初温[℃]</t>
    </r>
    <phoneticPr fontId="3"/>
  </si>
  <si>
    <r>
      <t>　　</t>
    </r>
    <r>
      <rPr>
        <i/>
        <sz val="10"/>
        <rFont val="Cambria"/>
        <family val="1"/>
      </rPr>
      <t>U</t>
    </r>
    <r>
      <rPr>
        <vertAlign val="subscript"/>
        <sz val="10"/>
        <rFont val="Cambria"/>
        <family val="1"/>
      </rPr>
      <t>G</t>
    </r>
    <r>
      <rPr>
        <sz val="10"/>
        <rFont val="ＭＳ Ｐゴシック"/>
        <family val="3"/>
        <charset val="128"/>
      </rPr>
      <t>： 実測ガス流量[m</t>
    </r>
    <r>
      <rPr>
        <vertAlign val="superscript"/>
        <sz val="10"/>
        <rFont val="ＭＳ Ｐゴシック"/>
        <family val="3"/>
        <charset val="128"/>
      </rPr>
      <t>3</t>
    </r>
    <r>
      <rPr>
        <sz val="10"/>
        <rFont val="ＭＳ Ｐゴシック"/>
        <family val="3"/>
        <charset val="128"/>
      </rPr>
      <t xml:space="preserve">] </t>
    </r>
    <phoneticPr fontId="3"/>
  </si>
  <si>
    <r>
      <t>　　</t>
    </r>
    <r>
      <rPr>
        <i/>
        <sz val="10"/>
        <rFont val="Cambria"/>
        <family val="1"/>
      </rPr>
      <t>J</t>
    </r>
    <r>
      <rPr>
        <vertAlign val="subscript"/>
        <sz val="10"/>
        <rFont val="Cambria"/>
        <family val="1"/>
      </rPr>
      <t>G</t>
    </r>
    <r>
      <rPr>
        <sz val="10"/>
        <rFont val="ＭＳ Ｐゴシック"/>
        <family val="3"/>
        <charset val="128"/>
      </rPr>
      <t>：</t>
    </r>
    <r>
      <rPr>
        <vertAlign val="subscript"/>
        <sz val="10"/>
        <rFont val="ＭＳ Ｐゴシック"/>
        <family val="3"/>
        <charset val="128"/>
      </rPr>
      <t xml:space="preserve"> </t>
    </r>
    <r>
      <rPr>
        <sz val="10"/>
        <rFont val="ＭＳ Ｐゴシック"/>
        <family val="3"/>
        <charset val="128"/>
      </rPr>
      <t>使用ガスの総発熱量[kJ/m</t>
    </r>
    <r>
      <rPr>
        <vertAlign val="superscript"/>
        <sz val="10"/>
        <rFont val="ＭＳ Ｐゴシック"/>
        <family val="3"/>
        <charset val="128"/>
      </rPr>
      <t>3</t>
    </r>
    <r>
      <rPr>
        <sz val="10"/>
        <rFont val="ＭＳ Ｐゴシック"/>
        <family val="3"/>
        <charset val="128"/>
      </rPr>
      <t>N]</t>
    </r>
    <phoneticPr fontId="3"/>
  </si>
  <si>
    <r>
      <t>　　</t>
    </r>
    <r>
      <rPr>
        <i/>
        <sz val="10"/>
        <rFont val="Cambria"/>
        <family val="1"/>
      </rPr>
      <t>θ</t>
    </r>
    <r>
      <rPr>
        <vertAlign val="subscript"/>
        <sz val="10"/>
        <rFont val="Cambria"/>
        <family val="1"/>
      </rPr>
      <t>G</t>
    </r>
    <r>
      <rPr>
        <sz val="10"/>
        <rFont val="ＭＳ Ｐゴシック"/>
        <family val="3"/>
        <charset val="128"/>
      </rPr>
      <t>：</t>
    </r>
    <r>
      <rPr>
        <sz val="10"/>
        <rFont val="Century"/>
        <family val="1"/>
      </rPr>
      <t xml:space="preserve"> </t>
    </r>
    <r>
      <rPr>
        <sz val="10"/>
        <rFont val="ＭＳ Ｐゴシック"/>
        <family val="3"/>
        <charset val="128"/>
      </rPr>
      <t>測定時のガスメータ内のガス温度[℃]</t>
    </r>
    <phoneticPr fontId="3"/>
  </si>
  <si>
    <r>
      <t>　　</t>
    </r>
    <r>
      <rPr>
        <i/>
        <sz val="10"/>
        <rFont val="Cambria"/>
        <family val="1"/>
      </rPr>
      <t>Π</t>
    </r>
    <r>
      <rPr>
        <vertAlign val="subscript"/>
        <sz val="10"/>
        <rFont val="Cambria"/>
        <family val="1"/>
      </rPr>
      <t>r</t>
    </r>
    <r>
      <rPr>
        <sz val="10"/>
        <rFont val="Cambria"/>
        <family val="1"/>
      </rPr>
      <t xml:space="preserve"> </t>
    </r>
    <r>
      <rPr>
        <sz val="10"/>
        <rFont val="ＭＳ Ｐゴシック"/>
        <family val="3"/>
        <charset val="128"/>
      </rPr>
      <t>： 測定時の大気圧[kPa]</t>
    </r>
    <phoneticPr fontId="3"/>
  </si>
  <si>
    <r>
      <t>　　</t>
    </r>
    <r>
      <rPr>
        <i/>
        <sz val="10"/>
        <rFont val="Cambria"/>
        <family val="1"/>
      </rPr>
      <t>Π</t>
    </r>
    <r>
      <rPr>
        <vertAlign val="subscript"/>
        <sz val="10"/>
        <rFont val="Cambria"/>
        <family val="1"/>
      </rPr>
      <t>G</t>
    </r>
    <r>
      <rPr>
        <sz val="10"/>
        <rFont val="ＭＳ Ｐゴシック"/>
        <family val="3"/>
        <charset val="128"/>
      </rPr>
      <t xml:space="preserve"> ： 測定時のガスメータ内のガス圧力[kPa]</t>
    </r>
    <phoneticPr fontId="3"/>
  </si>
  <si>
    <r>
      <t>　　</t>
    </r>
    <r>
      <rPr>
        <i/>
        <sz val="10"/>
        <rFont val="Cambria"/>
        <family val="1"/>
      </rPr>
      <t>Π</t>
    </r>
    <r>
      <rPr>
        <vertAlign val="subscript"/>
        <sz val="10"/>
        <rFont val="Cambria"/>
        <family val="1"/>
      </rPr>
      <t>s</t>
    </r>
    <r>
      <rPr>
        <sz val="10"/>
        <rFont val="ＭＳ Ｐゴシック"/>
        <family val="3"/>
        <charset val="128"/>
      </rPr>
      <t xml:space="preserve"> ：  温度</t>
    </r>
    <r>
      <rPr>
        <i/>
        <sz val="10"/>
        <rFont val="Cambria"/>
        <family val="1"/>
      </rPr>
      <t>θ</t>
    </r>
    <r>
      <rPr>
        <vertAlign val="subscript"/>
        <sz val="10"/>
        <rFont val="Cambria"/>
        <family val="1"/>
      </rPr>
      <t>G</t>
    </r>
    <r>
      <rPr>
        <sz val="10"/>
        <rFont val="ＭＳ Ｐゴシック"/>
        <family val="3"/>
        <charset val="128"/>
      </rPr>
      <t xml:space="preserve"> ℃における飽和水蒸気圧[kPa]</t>
    </r>
    <phoneticPr fontId="3"/>
  </si>
  <si>
    <r>
      <rPr>
        <i/>
        <sz val="14"/>
        <rFont val="Cambria"/>
        <family val="1"/>
      </rPr>
      <t>η</t>
    </r>
    <r>
      <rPr>
        <vertAlign val="subscript"/>
        <sz val="14"/>
        <rFont val="Cambria"/>
        <family val="1"/>
      </rPr>
      <t>s</t>
    </r>
    <r>
      <rPr>
        <sz val="14"/>
        <rFont val="ＭＳ Ｐゴシック"/>
        <family val="3"/>
        <charset val="128"/>
      </rPr>
      <t xml:space="preserve"> </t>
    </r>
    <r>
      <rPr>
        <sz val="10"/>
        <rFont val="ＭＳ Ｐゴシック"/>
        <family val="3"/>
        <charset val="128"/>
      </rPr>
      <t>平均値</t>
    </r>
    <r>
      <rPr>
        <sz val="14"/>
        <rFont val="ＭＳ Ｐゴシック"/>
        <family val="3"/>
        <charset val="128"/>
      </rPr>
      <t xml:space="preserve"> = </t>
    </r>
    <rPh sb="3" eb="6">
      <t>ヘイキンチ</t>
    </rPh>
    <phoneticPr fontId="3"/>
  </si>
  <si>
    <r>
      <rPr>
        <i/>
        <sz val="10"/>
        <rFont val="Cambria"/>
        <family val="1"/>
      </rPr>
      <t>M</t>
    </r>
    <r>
      <rPr>
        <vertAlign val="subscript"/>
        <sz val="10"/>
        <rFont val="Cambria"/>
        <family val="1"/>
      </rPr>
      <t>b</t>
    </r>
    <r>
      <rPr>
        <sz val="10"/>
        <rFont val="Cambria"/>
        <family val="1"/>
      </rPr>
      <t xml:space="preserve"> = </t>
    </r>
    <phoneticPr fontId="3"/>
  </si>
  <si>
    <r>
      <rPr>
        <i/>
        <sz val="10"/>
        <rFont val="Cambria"/>
        <family val="1"/>
      </rPr>
      <t>L</t>
    </r>
    <r>
      <rPr>
        <sz val="10"/>
        <rFont val="Cambria"/>
        <family val="1"/>
      </rPr>
      <t xml:space="preserve"> = </t>
    </r>
    <phoneticPr fontId="3"/>
  </si>
  <si>
    <r>
      <t>ガス消費量</t>
    </r>
    <r>
      <rPr>
        <sz val="10"/>
        <rFont val="ＭＳ Ｐゴシック"/>
        <family val="3"/>
        <charset val="128"/>
      </rPr>
      <t xml:space="preserve"> </t>
    </r>
    <r>
      <rPr>
        <i/>
        <sz val="10"/>
        <rFont val="Cambria"/>
        <family val="1"/>
      </rPr>
      <t>P</t>
    </r>
    <r>
      <rPr>
        <vertAlign val="subscript"/>
        <sz val="10"/>
        <rFont val="Cambria"/>
        <family val="1"/>
      </rPr>
      <t>bG</t>
    </r>
    <r>
      <rPr>
        <sz val="10"/>
        <rFont val="Cambria"/>
        <family val="1"/>
      </rPr>
      <t xml:space="preserve"> </t>
    </r>
    <r>
      <rPr>
        <sz val="10"/>
        <rFont val="ＭＳ Ｐゴシック"/>
        <family val="3"/>
        <charset val="128"/>
      </rPr>
      <t>[kWｈ] は、次式にて算出する。</t>
    </r>
    <rPh sb="2" eb="4">
      <t>ショウヒ</t>
    </rPh>
    <rPh sb="4" eb="5">
      <t>リョウ</t>
    </rPh>
    <rPh sb="18" eb="20">
      <t>ジシキ</t>
    </rPh>
    <rPh sb="22" eb="24">
      <t>サンシュツ</t>
    </rPh>
    <phoneticPr fontId="3"/>
  </si>
  <si>
    <r>
      <t>　　　</t>
    </r>
    <r>
      <rPr>
        <i/>
        <sz val="10"/>
        <rFont val="Cambria"/>
        <family val="1"/>
      </rPr>
      <t>U</t>
    </r>
    <r>
      <rPr>
        <vertAlign val="subscript"/>
        <sz val="10"/>
        <rFont val="Cambria"/>
        <family val="1"/>
      </rPr>
      <t>G</t>
    </r>
    <r>
      <rPr>
        <sz val="10"/>
        <rFont val="ＭＳ Ｐゴシック"/>
        <family val="3"/>
        <charset val="128"/>
      </rPr>
      <t>： 実測ガス流量[m</t>
    </r>
    <r>
      <rPr>
        <vertAlign val="superscript"/>
        <sz val="10"/>
        <rFont val="ＭＳ Ｐゴシック"/>
        <family val="3"/>
        <charset val="128"/>
      </rPr>
      <t>3</t>
    </r>
    <r>
      <rPr>
        <sz val="10"/>
        <rFont val="ＭＳ Ｐゴシック"/>
        <family val="3"/>
        <charset val="128"/>
      </rPr>
      <t xml:space="preserve">] </t>
    </r>
    <phoneticPr fontId="3"/>
  </si>
  <si>
    <r>
      <t>　　　</t>
    </r>
    <r>
      <rPr>
        <i/>
        <sz val="10"/>
        <rFont val="Cambria"/>
        <family val="1"/>
      </rPr>
      <t>J</t>
    </r>
    <r>
      <rPr>
        <vertAlign val="subscript"/>
        <sz val="10"/>
        <rFont val="Cambria"/>
        <family val="1"/>
      </rPr>
      <t>G</t>
    </r>
    <r>
      <rPr>
        <sz val="10"/>
        <rFont val="ＭＳ Ｐゴシック"/>
        <family val="3"/>
        <charset val="128"/>
      </rPr>
      <t>：</t>
    </r>
    <r>
      <rPr>
        <vertAlign val="subscript"/>
        <sz val="10"/>
        <rFont val="ＭＳ Ｐゴシック"/>
        <family val="3"/>
        <charset val="128"/>
      </rPr>
      <t xml:space="preserve"> </t>
    </r>
    <r>
      <rPr>
        <sz val="10"/>
        <rFont val="ＭＳ Ｐゴシック"/>
        <family val="3"/>
        <charset val="128"/>
      </rPr>
      <t>使用ガスの総発熱量[kJ/m</t>
    </r>
    <r>
      <rPr>
        <vertAlign val="superscript"/>
        <sz val="10"/>
        <rFont val="ＭＳ Ｐゴシック"/>
        <family val="3"/>
        <charset val="128"/>
      </rPr>
      <t>3</t>
    </r>
    <r>
      <rPr>
        <sz val="10"/>
        <rFont val="ＭＳ Ｐゴシック"/>
        <family val="3"/>
        <charset val="128"/>
      </rPr>
      <t>N]</t>
    </r>
    <phoneticPr fontId="3"/>
  </si>
  <si>
    <r>
      <t>　　　</t>
    </r>
    <r>
      <rPr>
        <i/>
        <sz val="10"/>
        <rFont val="Cambria"/>
        <family val="1"/>
      </rPr>
      <t>θ</t>
    </r>
    <r>
      <rPr>
        <vertAlign val="subscript"/>
        <sz val="10"/>
        <rFont val="Cambria"/>
        <family val="1"/>
      </rPr>
      <t>G</t>
    </r>
    <r>
      <rPr>
        <sz val="10"/>
        <rFont val="ＭＳ Ｐゴシック"/>
        <family val="3"/>
        <charset val="128"/>
      </rPr>
      <t>：</t>
    </r>
    <r>
      <rPr>
        <sz val="10"/>
        <rFont val="Century"/>
        <family val="1"/>
      </rPr>
      <t xml:space="preserve"> </t>
    </r>
    <r>
      <rPr>
        <sz val="10"/>
        <rFont val="ＭＳ Ｐゴシック"/>
        <family val="3"/>
        <charset val="128"/>
      </rPr>
      <t>測定時のガスメータ内のガス温度[℃]</t>
    </r>
    <phoneticPr fontId="3"/>
  </si>
  <si>
    <r>
      <t>　　　</t>
    </r>
    <r>
      <rPr>
        <i/>
        <sz val="10"/>
        <rFont val="Cambria"/>
        <family val="1"/>
      </rPr>
      <t>Π</t>
    </r>
    <r>
      <rPr>
        <vertAlign val="subscript"/>
        <sz val="10"/>
        <rFont val="Cambria"/>
        <family val="1"/>
      </rPr>
      <t>r</t>
    </r>
    <r>
      <rPr>
        <sz val="10"/>
        <rFont val="Cambria"/>
        <family val="1"/>
      </rPr>
      <t xml:space="preserve"> </t>
    </r>
    <r>
      <rPr>
        <sz val="10"/>
        <rFont val="ＭＳ Ｐゴシック"/>
        <family val="3"/>
        <charset val="128"/>
      </rPr>
      <t>： 測定時の大気圧[kPa]</t>
    </r>
    <phoneticPr fontId="3"/>
  </si>
  <si>
    <r>
      <t>　　　</t>
    </r>
    <r>
      <rPr>
        <i/>
        <sz val="10"/>
        <rFont val="Cambria"/>
        <family val="1"/>
      </rPr>
      <t>Π</t>
    </r>
    <r>
      <rPr>
        <vertAlign val="subscript"/>
        <sz val="10"/>
        <rFont val="Cambria"/>
        <family val="1"/>
      </rPr>
      <t>G</t>
    </r>
    <r>
      <rPr>
        <sz val="10"/>
        <rFont val="ＭＳ Ｐゴシック"/>
        <family val="3"/>
        <charset val="128"/>
      </rPr>
      <t xml:space="preserve"> ： 測定時のガスメータ内のガス圧力[kPa]</t>
    </r>
    <phoneticPr fontId="3"/>
  </si>
  <si>
    <r>
      <t>　　　</t>
    </r>
    <r>
      <rPr>
        <i/>
        <sz val="10"/>
        <rFont val="Cambria"/>
        <family val="1"/>
      </rPr>
      <t>Π</t>
    </r>
    <r>
      <rPr>
        <vertAlign val="subscript"/>
        <sz val="10"/>
        <rFont val="Cambria"/>
        <family val="1"/>
      </rPr>
      <t>s</t>
    </r>
    <r>
      <rPr>
        <sz val="10"/>
        <rFont val="ＭＳ Ｐゴシック"/>
        <family val="3"/>
        <charset val="128"/>
      </rPr>
      <t xml:space="preserve"> ：  温度</t>
    </r>
    <r>
      <rPr>
        <i/>
        <sz val="10"/>
        <rFont val="Cambria"/>
        <family val="1"/>
      </rPr>
      <t>θ</t>
    </r>
    <r>
      <rPr>
        <vertAlign val="subscript"/>
        <sz val="10"/>
        <rFont val="Cambria"/>
        <family val="1"/>
      </rPr>
      <t>G</t>
    </r>
    <r>
      <rPr>
        <sz val="10"/>
        <rFont val="ＭＳ Ｐゴシック"/>
        <family val="3"/>
        <charset val="128"/>
      </rPr>
      <t xml:space="preserve"> ℃における飽和水蒸気圧[kPa]</t>
    </r>
    <phoneticPr fontId="3"/>
  </si>
  <si>
    <r>
      <rPr>
        <i/>
        <sz val="10"/>
        <rFont val="Cambria"/>
        <family val="1"/>
      </rPr>
      <t>η</t>
    </r>
    <r>
      <rPr>
        <vertAlign val="subscript"/>
        <sz val="10"/>
        <rFont val="Cambria"/>
        <family val="1"/>
      </rPr>
      <t>b</t>
    </r>
    <r>
      <rPr>
        <sz val="10"/>
        <rFont val="ＭＳ Ｐゴシック"/>
        <family val="3"/>
        <charset val="128"/>
      </rPr>
      <t xml:space="preserve"> ： 沸騰時熱効率[%]</t>
    </r>
    <phoneticPr fontId="3"/>
  </si>
  <si>
    <r>
      <rPr>
        <i/>
        <sz val="10"/>
        <rFont val="Cambria"/>
        <family val="1"/>
      </rPr>
      <t>η</t>
    </r>
    <r>
      <rPr>
        <vertAlign val="subscript"/>
        <sz val="10"/>
        <rFont val="Cambria"/>
        <family val="1"/>
      </rPr>
      <t>b</t>
    </r>
    <r>
      <rPr>
        <sz val="10"/>
        <rFont val="ＭＳ Ｐゴシック"/>
        <family val="3"/>
        <charset val="128"/>
      </rPr>
      <t xml:space="preserve"> =  </t>
    </r>
    <phoneticPr fontId="3"/>
  </si>
  <si>
    <r>
      <rPr>
        <i/>
        <sz val="14"/>
        <rFont val="Cambria"/>
        <family val="1"/>
      </rPr>
      <t>η</t>
    </r>
    <r>
      <rPr>
        <vertAlign val="subscript"/>
        <sz val="14"/>
        <rFont val="Cambria"/>
        <family val="1"/>
      </rPr>
      <t>b</t>
    </r>
    <r>
      <rPr>
        <vertAlign val="subscript"/>
        <sz val="14"/>
        <rFont val="Century"/>
        <family val="1"/>
      </rPr>
      <t xml:space="preserve"> </t>
    </r>
    <r>
      <rPr>
        <sz val="10"/>
        <rFont val="ＭＳ Ｐゴシック"/>
        <family val="3"/>
        <charset val="128"/>
      </rPr>
      <t>平均値　</t>
    </r>
    <r>
      <rPr>
        <sz val="10"/>
        <rFont val="Century"/>
        <family val="1"/>
      </rPr>
      <t>=</t>
    </r>
    <rPh sb="3" eb="6">
      <t>ヘイキンチ</t>
    </rPh>
    <phoneticPr fontId="3"/>
  </si>
  <si>
    <r>
      <t>　　　</t>
    </r>
    <r>
      <rPr>
        <i/>
        <sz val="10"/>
        <rFont val="Cambria"/>
        <family val="1"/>
      </rPr>
      <t>M</t>
    </r>
    <r>
      <rPr>
        <vertAlign val="subscript"/>
        <sz val="10"/>
        <rFont val="Cambria"/>
        <family val="1"/>
      </rPr>
      <t>b</t>
    </r>
    <r>
      <rPr>
        <sz val="10"/>
        <rFont val="ＭＳ Ｐゴシック"/>
        <family val="3"/>
        <charset val="128"/>
      </rPr>
      <t xml:space="preserve"> ： 蒸発量[kg]</t>
    </r>
    <phoneticPr fontId="3"/>
  </si>
  <si>
    <r>
      <t>　　　</t>
    </r>
    <r>
      <rPr>
        <i/>
        <sz val="10"/>
        <rFont val="Cambria"/>
        <family val="1"/>
      </rPr>
      <t>L</t>
    </r>
    <r>
      <rPr>
        <sz val="10"/>
        <rFont val="ＭＳ Ｐゴシック"/>
        <family val="3"/>
        <charset val="128"/>
      </rPr>
      <t xml:space="preserve"> ： 蒸発潜熱 2260kJ/kg</t>
    </r>
    <phoneticPr fontId="3"/>
  </si>
  <si>
    <r>
      <rPr>
        <i/>
        <sz val="10"/>
        <rFont val="Cambria"/>
        <family val="1"/>
      </rPr>
      <t>T</t>
    </r>
    <r>
      <rPr>
        <vertAlign val="subscript"/>
        <sz val="10"/>
        <rFont val="Cambria"/>
        <family val="1"/>
      </rPr>
      <t>g</t>
    </r>
    <r>
      <rPr>
        <sz val="10"/>
        <rFont val="Cambria"/>
        <family val="1"/>
      </rPr>
      <t xml:space="preserve"> = </t>
    </r>
    <phoneticPr fontId="3"/>
  </si>
  <si>
    <r>
      <rPr>
        <i/>
        <sz val="10"/>
        <rFont val="Cambria"/>
        <family val="1"/>
      </rPr>
      <t>M</t>
    </r>
    <r>
      <rPr>
        <vertAlign val="subscript"/>
        <sz val="10"/>
        <rFont val="Cambria"/>
        <family val="1"/>
      </rPr>
      <t>s</t>
    </r>
    <r>
      <rPr>
        <i/>
        <sz val="10"/>
        <rFont val="Cambria"/>
        <family val="1"/>
      </rPr>
      <t xml:space="preserve"> </t>
    </r>
    <r>
      <rPr>
        <sz val="10"/>
        <rFont val="Cambria"/>
        <family val="1"/>
      </rPr>
      <t xml:space="preserve">= </t>
    </r>
    <phoneticPr fontId="3"/>
  </si>
  <si>
    <r>
      <rPr>
        <i/>
        <sz val="10"/>
        <rFont val="Cambria"/>
        <family val="1"/>
      </rPr>
      <t>t</t>
    </r>
    <r>
      <rPr>
        <vertAlign val="subscript"/>
        <sz val="10"/>
        <rFont val="Cambria"/>
        <family val="1"/>
      </rPr>
      <t>s</t>
    </r>
    <r>
      <rPr>
        <sz val="10"/>
        <rFont val="Cambria"/>
        <family val="1"/>
      </rPr>
      <t xml:space="preserve"> =</t>
    </r>
    <phoneticPr fontId="3"/>
  </si>
  <si>
    <r>
      <rPr>
        <i/>
        <sz val="14"/>
        <rFont val="Cambria"/>
        <family val="1"/>
      </rPr>
      <t>t</t>
    </r>
    <r>
      <rPr>
        <vertAlign val="subscript"/>
        <sz val="14"/>
        <rFont val="Cambria"/>
        <family val="1"/>
      </rPr>
      <t xml:space="preserve">s </t>
    </r>
    <r>
      <rPr>
        <sz val="10"/>
        <rFont val="ＭＳ Ｐゴシック"/>
        <family val="3"/>
        <charset val="128"/>
      </rPr>
      <t>平均値</t>
    </r>
    <r>
      <rPr>
        <sz val="14"/>
        <rFont val="Century"/>
        <family val="1"/>
      </rPr>
      <t xml:space="preserve"> </t>
    </r>
    <r>
      <rPr>
        <sz val="14"/>
        <rFont val="ＭＳ Ｐゴシック"/>
        <family val="3"/>
        <charset val="128"/>
      </rPr>
      <t>=</t>
    </r>
    <rPh sb="3" eb="6">
      <t>ヘイキンチ</t>
    </rPh>
    <phoneticPr fontId="3"/>
  </si>
  <si>
    <r>
      <rPr>
        <i/>
        <sz val="10"/>
        <rFont val="Cambria"/>
        <family val="1"/>
      </rPr>
      <t>t</t>
    </r>
    <r>
      <rPr>
        <vertAlign val="subscript"/>
        <sz val="10"/>
        <rFont val="Cambria"/>
        <family val="1"/>
      </rPr>
      <t xml:space="preserve">s </t>
    </r>
    <r>
      <rPr>
        <sz val="10"/>
        <rFont val="ＭＳ Ｐゴシック"/>
        <family val="3"/>
        <charset val="128"/>
      </rPr>
      <t>: 立上り性能[s/kg ℃]</t>
    </r>
    <phoneticPr fontId="3"/>
  </si>
  <si>
    <r>
      <rPr>
        <i/>
        <sz val="10"/>
        <rFont val="Cambria"/>
        <family val="1"/>
      </rPr>
      <t>T</t>
    </r>
    <r>
      <rPr>
        <vertAlign val="subscript"/>
        <sz val="10"/>
        <rFont val="Cambria"/>
        <family val="1"/>
      </rPr>
      <t>g</t>
    </r>
    <r>
      <rPr>
        <i/>
        <sz val="10"/>
        <rFont val="Century"/>
        <family val="1"/>
      </rPr>
      <t xml:space="preserve"> </t>
    </r>
    <r>
      <rPr>
        <sz val="10"/>
        <rFont val="ＭＳ Ｐゴシック"/>
        <family val="3"/>
        <charset val="128"/>
      </rPr>
      <t>: 水温が95℃に達した時間[min]</t>
    </r>
    <phoneticPr fontId="3"/>
  </si>
  <si>
    <r>
      <rPr>
        <i/>
        <sz val="10"/>
        <rFont val="Cambria"/>
        <family val="1"/>
      </rPr>
      <t>M</t>
    </r>
    <r>
      <rPr>
        <vertAlign val="subscript"/>
        <sz val="10"/>
        <rFont val="Cambria"/>
        <family val="1"/>
      </rPr>
      <t>s</t>
    </r>
    <r>
      <rPr>
        <vertAlign val="subscript"/>
        <sz val="10"/>
        <rFont val="Century"/>
        <family val="1"/>
      </rPr>
      <t xml:space="preserve"> </t>
    </r>
    <r>
      <rPr>
        <sz val="10"/>
        <rFont val="ＭＳ Ｐゴシック"/>
        <family val="3"/>
        <charset val="128"/>
      </rPr>
      <t>: 加熱に用いる水の重量[kg]</t>
    </r>
    <phoneticPr fontId="3"/>
  </si>
  <si>
    <r>
      <rPr>
        <i/>
        <sz val="10"/>
        <rFont val="Cambria"/>
        <family val="1"/>
      </rPr>
      <t>θ</t>
    </r>
    <r>
      <rPr>
        <vertAlign val="subscript"/>
        <sz val="10"/>
        <rFont val="Cambria"/>
        <family val="1"/>
      </rPr>
      <t xml:space="preserve">s </t>
    </r>
    <r>
      <rPr>
        <sz val="10"/>
        <rFont val="ＭＳ Ｐゴシック"/>
        <family val="3"/>
        <charset val="128"/>
      </rPr>
      <t>: 加熱に用いる水の初温[℃]</t>
    </r>
    <phoneticPr fontId="3"/>
  </si>
  <si>
    <r>
      <rPr>
        <i/>
        <sz val="10"/>
        <rFont val="Cambria"/>
        <family val="1"/>
      </rPr>
      <t>θ</t>
    </r>
    <r>
      <rPr>
        <vertAlign val="subscript"/>
        <sz val="10"/>
        <rFont val="Cambria"/>
        <family val="1"/>
      </rPr>
      <t>s</t>
    </r>
    <r>
      <rPr>
        <sz val="10"/>
        <rFont val="Cambria"/>
        <family val="1"/>
      </rPr>
      <t xml:space="preserve"> = </t>
    </r>
    <phoneticPr fontId="3"/>
  </si>
  <si>
    <r>
      <t>　　</t>
    </r>
    <r>
      <rPr>
        <i/>
        <sz val="10"/>
        <rFont val="Cambria"/>
        <family val="1"/>
      </rPr>
      <t>T</t>
    </r>
    <r>
      <rPr>
        <vertAlign val="subscript"/>
        <sz val="10"/>
        <rFont val="Cambria"/>
        <family val="1"/>
      </rPr>
      <t>1</t>
    </r>
    <r>
      <rPr>
        <sz val="10"/>
        <rFont val="ＭＳ Ｐゴシック"/>
        <family val="3"/>
        <charset val="128"/>
      </rPr>
      <t xml:space="preserve"> ：予熱時間[min]　</t>
    </r>
    <rPh sb="8" eb="10">
      <t>ジカン</t>
    </rPh>
    <phoneticPr fontId="3"/>
  </si>
  <si>
    <r>
      <t>T</t>
    </r>
    <r>
      <rPr>
        <vertAlign val="subscript"/>
        <sz val="10"/>
        <rFont val="Cambria"/>
        <family val="1"/>
      </rPr>
      <t>1</t>
    </r>
    <r>
      <rPr>
        <sz val="10"/>
        <rFont val="Cambria"/>
        <family val="1"/>
      </rPr>
      <t xml:space="preserve"> = </t>
    </r>
    <phoneticPr fontId="3"/>
  </si>
  <si>
    <r>
      <t>（m</t>
    </r>
    <r>
      <rPr>
        <vertAlign val="superscript"/>
        <sz val="9"/>
        <rFont val="ＭＳ Ｐゴシック"/>
        <family val="3"/>
        <charset val="128"/>
      </rPr>
      <t>3</t>
    </r>
    <r>
      <rPr>
        <sz val="9"/>
        <rFont val="ＭＳ Ｐゴシック"/>
        <family val="3"/>
        <charset val="128"/>
      </rPr>
      <t>）</t>
    </r>
    <phoneticPr fontId="3"/>
  </si>
  <si>
    <r>
      <t>T</t>
    </r>
    <r>
      <rPr>
        <vertAlign val="subscript"/>
        <sz val="10"/>
        <rFont val="Cambria"/>
        <family val="1"/>
      </rPr>
      <t>3</t>
    </r>
    <r>
      <rPr>
        <sz val="10"/>
        <rFont val="Cambria"/>
        <family val="1"/>
      </rPr>
      <t xml:space="preserve"> = </t>
    </r>
    <phoneticPr fontId="3"/>
  </si>
  <si>
    <r>
      <rPr>
        <sz val="10"/>
        <rFont val="ＭＳ Ｐゴシック"/>
        <family val="3"/>
        <charset val="128"/>
      </rPr>
      <t>煮込み時間</t>
    </r>
    <r>
      <rPr>
        <sz val="10"/>
        <rFont val="Cambria"/>
        <family val="1"/>
      </rPr>
      <t xml:space="preserve"> = </t>
    </r>
    <rPh sb="0" eb="2">
      <t>ニコ</t>
    </rPh>
    <rPh sb="3" eb="4">
      <t>ジ</t>
    </rPh>
    <rPh sb="4" eb="5">
      <t>カン</t>
    </rPh>
    <phoneticPr fontId="3"/>
  </si>
  <si>
    <r>
      <rPr>
        <sz val="10"/>
        <rFont val="ＭＳ Ｐゴシック"/>
        <family val="3"/>
        <charset val="128"/>
      </rPr>
      <t>炒め時間</t>
    </r>
    <r>
      <rPr>
        <sz val="10"/>
        <rFont val="Cambria"/>
        <family val="1"/>
      </rPr>
      <t xml:space="preserve"> = </t>
    </r>
    <rPh sb="0" eb="1">
      <t>イタ</t>
    </rPh>
    <rPh sb="2" eb="3">
      <t>ジ</t>
    </rPh>
    <rPh sb="3" eb="4">
      <t>カン</t>
    </rPh>
    <phoneticPr fontId="3"/>
  </si>
  <si>
    <r>
      <rPr>
        <i/>
        <sz val="10"/>
        <rFont val="Cambria"/>
        <family val="1"/>
      </rPr>
      <t>T</t>
    </r>
    <r>
      <rPr>
        <vertAlign val="subscript"/>
        <sz val="10"/>
        <rFont val="Cambria"/>
        <family val="1"/>
      </rPr>
      <t>3</t>
    </r>
    <r>
      <rPr>
        <vertAlign val="subscript"/>
        <sz val="10"/>
        <rFont val="ＭＳ Ｐゴシック"/>
        <family val="3"/>
        <charset val="128"/>
      </rPr>
      <t>　</t>
    </r>
    <r>
      <rPr>
        <sz val="10"/>
        <rFont val="ＭＳ Ｐゴシック"/>
        <family val="3"/>
        <charset val="128"/>
      </rPr>
      <t>：</t>
    </r>
    <r>
      <rPr>
        <sz val="10"/>
        <rFont val="Century"/>
        <family val="1"/>
      </rPr>
      <t xml:space="preserve"> </t>
    </r>
    <r>
      <rPr>
        <sz val="10"/>
        <rFont val="ＭＳ Ｐゴシック"/>
        <family val="3"/>
        <charset val="128"/>
      </rPr>
      <t>煮立て時間［min］　水投入から、沸騰開始の2分後までの時間</t>
    </r>
    <rPh sb="5" eb="7">
      <t>ニタ</t>
    </rPh>
    <rPh sb="8" eb="10">
      <t>ジカン</t>
    </rPh>
    <phoneticPr fontId="3"/>
  </si>
  <si>
    <r>
      <rPr>
        <i/>
        <sz val="10"/>
        <rFont val="Cambria"/>
        <family val="1"/>
      </rPr>
      <t>V</t>
    </r>
    <r>
      <rPr>
        <vertAlign val="subscript"/>
        <sz val="10"/>
        <rFont val="Cambria"/>
        <family val="1"/>
      </rPr>
      <t>m</t>
    </r>
    <r>
      <rPr>
        <sz val="10"/>
        <rFont val="ＭＳ Ｐゴシック"/>
        <family val="3"/>
        <charset val="128"/>
      </rPr>
      <t xml:space="preserve"> ：最大調理量［食/回］</t>
    </r>
    <rPh sb="4" eb="6">
      <t>サイダイ</t>
    </rPh>
    <rPh sb="6" eb="8">
      <t>チョウリ</t>
    </rPh>
    <rPh sb="8" eb="9">
      <t>リョウ</t>
    </rPh>
    <rPh sb="10" eb="11">
      <t>ショク</t>
    </rPh>
    <rPh sb="12" eb="13">
      <t>カイ</t>
    </rPh>
    <phoneticPr fontId="3"/>
  </si>
  <si>
    <r>
      <rPr>
        <i/>
        <sz val="10"/>
        <rFont val="Cambria"/>
        <family val="1"/>
      </rPr>
      <t>U</t>
    </r>
    <r>
      <rPr>
        <vertAlign val="subscript"/>
        <sz val="10"/>
        <rFont val="Cambria"/>
        <family val="1"/>
      </rPr>
      <t>G</t>
    </r>
    <r>
      <rPr>
        <sz val="10"/>
        <rFont val="ＭＳ Ｐゴシック"/>
        <family val="3"/>
        <charset val="128"/>
      </rPr>
      <t>： 実測ガス流量[m</t>
    </r>
    <r>
      <rPr>
        <vertAlign val="superscript"/>
        <sz val="10"/>
        <rFont val="ＭＳ Ｐゴシック"/>
        <family val="3"/>
        <charset val="128"/>
      </rPr>
      <t>3</t>
    </r>
    <r>
      <rPr>
        <sz val="10"/>
        <rFont val="ＭＳ Ｐゴシック"/>
        <family val="3"/>
        <charset val="128"/>
      </rPr>
      <t xml:space="preserve">] </t>
    </r>
    <phoneticPr fontId="3"/>
  </si>
  <si>
    <r>
      <rPr>
        <i/>
        <sz val="10"/>
        <rFont val="Cambria"/>
        <family val="1"/>
      </rPr>
      <t>J</t>
    </r>
    <r>
      <rPr>
        <vertAlign val="subscript"/>
        <sz val="10"/>
        <rFont val="Cambria"/>
        <family val="1"/>
      </rPr>
      <t>G</t>
    </r>
    <r>
      <rPr>
        <sz val="10"/>
        <rFont val="ＭＳ Ｐゴシック"/>
        <family val="3"/>
        <charset val="128"/>
      </rPr>
      <t>：</t>
    </r>
    <r>
      <rPr>
        <vertAlign val="subscript"/>
        <sz val="10"/>
        <rFont val="ＭＳ Ｐゴシック"/>
        <family val="3"/>
        <charset val="128"/>
      </rPr>
      <t xml:space="preserve"> </t>
    </r>
    <r>
      <rPr>
        <sz val="10"/>
        <rFont val="ＭＳ Ｐゴシック"/>
        <family val="3"/>
        <charset val="128"/>
      </rPr>
      <t>使用ガスの総発熱量[kJ/m</t>
    </r>
    <r>
      <rPr>
        <vertAlign val="superscript"/>
        <sz val="10"/>
        <rFont val="ＭＳ Ｐゴシック"/>
        <family val="3"/>
        <charset val="128"/>
      </rPr>
      <t>3</t>
    </r>
    <r>
      <rPr>
        <sz val="10"/>
        <rFont val="ＭＳ Ｐゴシック"/>
        <family val="3"/>
        <charset val="128"/>
      </rPr>
      <t>N]</t>
    </r>
    <phoneticPr fontId="3"/>
  </si>
  <si>
    <r>
      <rPr>
        <i/>
        <sz val="10"/>
        <rFont val="Cambria"/>
        <family val="1"/>
      </rPr>
      <t>θ</t>
    </r>
    <r>
      <rPr>
        <vertAlign val="subscript"/>
        <sz val="10"/>
        <rFont val="Cambria"/>
        <family val="1"/>
      </rPr>
      <t>G</t>
    </r>
    <r>
      <rPr>
        <sz val="10"/>
        <rFont val="ＭＳ Ｐゴシック"/>
        <family val="3"/>
        <charset val="128"/>
      </rPr>
      <t>：</t>
    </r>
    <r>
      <rPr>
        <sz val="10"/>
        <rFont val="Century"/>
        <family val="1"/>
      </rPr>
      <t xml:space="preserve"> </t>
    </r>
    <r>
      <rPr>
        <sz val="10"/>
        <rFont val="ＭＳ Ｐゴシック"/>
        <family val="3"/>
        <charset val="128"/>
      </rPr>
      <t>測定時のガスメータ内のガス温度[℃]</t>
    </r>
    <phoneticPr fontId="3"/>
  </si>
  <si>
    <r>
      <rPr>
        <i/>
        <sz val="10"/>
        <rFont val="Cambria"/>
        <family val="1"/>
      </rPr>
      <t>Π</t>
    </r>
    <r>
      <rPr>
        <vertAlign val="subscript"/>
        <sz val="10"/>
        <rFont val="Cambria"/>
        <family val="1"/>
      </rPr>
      <t>r</t>
    </r>
    <r>
      <rPr>
        <sz val="10"/>
        <rFont val="Cambria"/>
        <family val="1"/>
      </rPr>
      <t xml:space="preserve"> </t>
    </r>
    <r>
      <rPr>
        <sz val="10"/>
        <rFont val="ＭＳ Ｐゴシック"/>
        <family val="3"/>
        <charset val="128"/>
      </rPr>
      <t>： 測定時の大気圧[kPa]</t>
    </r>
    <phoneticPr fontId="3"/>
  </si>
  <si>
    <r>
      <rPr>
        <i/>
        <sz val="10"/>
        <rFont val="Cambria"/>
        <family val="1"/>
      </rPr>
      <t>Π</t>
    </r>
    <r>
      <rPr>
        <vertAlign val="subscript"/>
        <sz val="10"/>
        <rFont val="Cambria"/>
        <family val="1"/>
      </rPr>
      <t>G</t>
    </r>
    <r>
      <rPr>
        <sz val="10"/>
        <rFont val="ＭＳ Ｐゴシック"/>
        <family val="3"/>
        <charset val="128"/>
      </rPr>
      <t xml:space="preserve"> ： 測定時のガスメータ内のガス圧力[kPa]</t>
    </r>
    <phoneticPr fontId="3"/>
  </si>
  <si>
    <r>
      <rPr>
        <i/>
        <sz val="10"/>
        <rFont val="Cambria"/>
        <family val="1"/>
      </rPr>
      <t>Π</t>
    </r>
    <r>
      <rPr>
        <vertAlign val="subscript"/>
        <sz val="10"/>
        <rFont val="Cambria"/>
        <family val="1"/>
      </rPr>
      <t>s</t>
    </r>
    <r>
      <rPr>
        <sz val="10"/>
        <rFont val="ＭＳ Ｐゴシック"/>
        <family val="3"/>
        <charset val="128"/>
      </rPr>
      <t xml:space="preserve"> ：  温度</t>
    </r>
    <r>
      <rPr>
        <i/>
        <sz val="10"/>
        <rFont val="Cambria"/>
        <family val="1"/>
      </rPr>
      <t>θ</t>
    </r>
    <r>
      <rPr>
        <vertAlign val="subscript"/>
        <sz val="10"/>
        <rFont val="Cambria"/>
        <family val="1"/>
      </rPr>
      <t>G</t>
    </r>
    <r>
      <rPr>
        <sz val="10"/>
        <rFont val="ＭＳ Ｐゴシック"/>
        <family val="3"/>
        <charset val="128"/>
      </rPr>
      <t xml:space="preserve"> ℃における飽和水蒸気圧[kPa]</t>
    </r>
    <phoneticPr fontId="3"/>
  </si>
  <si>
    <r>
      <rPr>
        <i/>
        <sz val="12"/>
        <rFont val="Cambria"/>
        <family val="1"/>
      </rPr>
      <t>P</t>
    </r>
    <r>
      <rPr>
        <vertAlign val="subscript"/>
        <sz val="12"/>
        <rFont val="Cambria"/>
        <family val="1"/>
      </rPr>
      <t>cE</t>
    </r>
    <r>
      <rPr>
        <sz val="10"/>
        <rFont val="Cambria"/>
        <family val="1"/>
      </rPr>
      <t xml:space="preserve"> = </t>
    </r>
    <phoneticPr fontId="3"/>
  </si>
  <si>
    <r>
      <rPr>
        <i/>
        <sz val="10"/>
        <rFont val="Cambria"/>
        <family val="1"/>
      </rPr>
      <t>P</t>
    </r>
    <r>
      <rPr>
        <vertAlign val="subscript"/>
        <sz val="10"/>
        <rFont val="Cambria"/>
        <family val="1"/>
      </rPr>
      <t>cE</t>
    </r>
    <r>
      <rPr>
        <sz val="10"/>
        <rFont val="ＭＳ Ｐゴシック"/>
        <family val="3"/>
        <charset val="128"/>
      </rPr>
      <t xml:space="preserve">　：消費電力量[kWh/回] </t>
    </r>
    <rPh sb="5" eb="7">
      <t>ショウヒ</t>
    </rPh>
    <rPh sb="7" eb="9">
      <t>デンリョク</t>
    </rPh>
    <rPh sb="9" eb="10">
      <t>リョウ</t>
    </rPh>
    <rPh sb="10" eb="11">
      <t>リキリョウ</t>
    </rPh>
    <phoneticPr fontId="3"/>
  </si>
  <si>
    <t>　　　　　食材を用いる替わりに、次式で計算される水に置き換える。</t>
    <rPh sb="16" eb="17">
      <t>ツギ</t>
    </rPh>
    <phoneticPr fontId="3"/>
  </si>
  <si>
    <r>
      <rPr>
        <i/>
        <sz val="10"/>
        <rFont val="Cambria"/>
        <family val="1"/>
      </rPr>
      <t>C</t>
    </r>
    <r>
      <rPr>
        <vertAlign val="subscript"/>
        <sz val="10"/>
        <rFont val="Cambria"/>
        <family val="1"/>
      </rPr>
      <t>p</t>
    </r>
    <r>
      <rPr>
        <vertAlign val="subscript"/>
        <sz val="10"/>
        <rFont val="ＭＳ Ｐゴシック"/>
        <family val="3"/>
        <charset val="128"/>
      </rPr>
      <t>　</t>
    </r>
    <r>
      <rPr>
        <sz val="10"/>
        <rFont val="ＭＳ Ｐゴシック"/>
        <family val="3"/>
        <charset val="128"/>
      </rPr>
      <t>：食材の標準的な比熱[cal/g ℃] （表2)</t>
    </r>
    <rPh sb="4" eb="6">
      <t>ショクザイ</t>
    </rPh>
    <phoneticPr fontId="3"/>
  </si>
  <si>
    <r>
      <rPr>
        <i/>
        <sz val="10"/>
        <rFont val="Cambria"/>
        <family val="1"/>
      </rPr>
      <t>θ</t>
    </r>
    <r>
      <rPr>
        <vertAlign val="subscript"/>
        <sz val="10"/>
        <rFont val="Cambria"/>
        <family val="1"/>
      </rPr>
      <t>m</t>
    </r>
    <r>
      <rPr>
        <vertAlign val="subscript"/>
        <sz val="10"/>
        <rFont val="ＭＳ Ｐゴシック"/>
        <family val="3"/>
        <charset val="128"/>
      </rPr>
      <t>　</t>
    </r>
    <r>
      <rPr>
        <sz val="10"/>
        <rFont val="ＭＳ Ｐゴシック"/>
        <family val="3"/>
        <charset val="128"/>
      </rPr>
      <t>：食材の標準的な温度[℃] （表2)</t>
    </r>
    <rPh sb="4" eb="6">
      <t>ショクザイ</t>
    </rPh>
    <phoneticPr fontId="3"/>
  </si>
  <si>
    <r>
      <rPr>
        <i/>
        <sz val="10"/>
        <rFont val="Cambria"/>
        <family val="1"/>
      </rPr>
      <t>θ</t>
    </r>
    <r>
      <rPr>
        <vertAlign val="subscript"/>
        <sz val="10"/>
        <rFont val="Cambria"/>
        <family val="1"/>
      </rPr>
      <t>w</t>
    </r>
    <r>
      <rPr>
        <vertAlign val="subscript"/>
        <sz val="10"/>
        <rFont val="ＭＳ Ｐゴシック"/>
        <family val="3"/>
        <charset val="128"/>
      </rPr>
      <t>　</t>
    </r>
    <r>
      <rPr>
        <sz val="10"/>
        <rFont val="ＭＳ Ｐゴシック"/>
        <family val="3"/>
        <charset val="128"/>
      </rPr>
      <t>：試験に用いる水の温度[℃]</t>
    </r>
    <phoneticPr fontId="3"/>
  </si>
  <si>
    <r>
      <t xml:space="preserve">食材の
標準的な
比熱
</t>
    </r>
    <r>
      <rPr>
        <i/>
        <sz val="9"/>
        <rFont val="Cambria"/>
        <family val="1"/>
      </rPr>
      <t>C</t>
    </r>
    <r>
      <rPr>
        <vertAlign val="subscript"/>
        <sz val="9"/>
        <rFont val="Cambria"/>
        <family val="1"/>
      </rPr>
      <t>p</t>
    </r>
    <rPh sb="0" eb="2">
      <t>ショクザイ</t>
    </rPh>
    <rPh sb="4" eb="7">
      <t>ヒョウジュンテキ</t>
    </rPh>
    <phoneticPr fontId="3"/>
  </si>
  <si>
    <r>
      <t xml:space="preserve">食材の
標準的な
温度
</t>
    </r>
    <r>
      <rPr>
        <sz val="9"/>
        <rFont val="Cambria"/>
        <family val="1"/>
      </rPr>
      <t xml:space="preserve"> </t>
    </r>
    <r>
      <rPr>
        <i/>
        <sz val="9"/>
        <rFont val="Cambria"/>
        <family val="1"/>
      </rPr>
      <t>θ</t>
    </r>
    <r>
      <rPr>
        <vertAlign val="subscript"/>
        <sz val="9"/>
        <rFont val="Cambria"/>
        <family val="1"/>
      </rPr>
      <t>m</t>
    </r>
    <rPh sb="0" eb="2">
      <t>ショクザイ</t>
    </rPh>
    <rPh sb="6" eb="7">
      <t>テキ</t>
    </rPh>
    <phoneticPr fontId="3"/>
  </si>
  <si>
    <r>
      <t>w</t>
    </r>
    <r>
      <rPr>
        <vertAlign val="subscript"/>
        <sz val="9"/>
        <rFont val="Cambria"/>
        <family val="1"/>
      </rPr>
      <t>w</t>
    </r>
    <r>
      <rPr>
        <sz val="9"/>
        <rFont val="ＭＳ Ｐゴシック"/>
        <family val="3"/>
        <charset val="128"/>
        <scheme val="major"/>
      </rPr>
      <t>×</t>
    </r>
    <r>
      <rPr>
        <i/>
        <sz val="9"/>
        <rFont val="Cambria"/>
        <family val="1"/>
      </rPr>
      <t>V</t>
    </r>
    <r>
      <rPr>
        <vertAlign val="subscript"/>
        <sz val="9"/>
        <rFont val="Cambria"/>
        <family val="1"/>
      </rPr>
      <t>m</t>
    </r>
    <phoneticPr fontId="3"/>
  </si>
  <si>
    <r>
      <rPr>
        <i/>
        <sz val="10"/>
        <rFont val="Cambria"/>
        <family val="1"/>
      </rPr>
      <t>θ</t>
    </r>
    <r>
      <rPr>
        <vertAlign val="subscript"/>
        <sz val="10"/>
        <rFont val="Cambria"/>
        <family val="1"/>
      </rPr>
      <t>w</t>
    </r>
    <r>
      <rPr>
        <vertAlign val="subscript"/>
        <sz val="10"/>
        <rFont val="Century"/>
        <family val="1"/>
      </rPr>
      <t xml:space="preserve"> </t>
    </r>
    <r>
      <rPr>
        <sz val="10"/>
        <rFont val="ＭＳ Ｐゴシック"/>
        <family val="3"/>
        <charset val="128"/>
      </rPr>
      <t>：試験に用いる水の温度[℃]</t>
    </r>
    <phoneticPr fontId="3"/>
  </si>
  <si>
    <r>
      <t>V</t>
    </r>
    <r>
      <rPr>
        <vertAlign val="subscript"/>
        <sz val="10"/>
        <rFont val="Cambria"/>
        <family val="1"/>
      </rPr>
      <t>m</t>
    </r>
    <r>
      <rPr>
        <sz val="10"/>
        <rFont val="Cambria"/>
        <family val="1"/>
      </rPr>
      <t xml:space="preserve"> =</t>
    </r>
    <phoneticPr fontId="3"/>
  </si>
  <si>
    <r>
      <t>θ</t>
    </r>
    <r>
      <rPr>
        <vertAlign val="subscript"/>
        <sz val="10"/>
        <rFont val="Cambria"/>
        <family val="1"/>
      </rPr>
      <t>w</t>
    </r>
    <r>
      <rPr>
        <sz val="10"/>
        <rFont val="Cambria"/>
        <family val="1"/>
      </rPr>
      <t xml:space="preserve"> =</t>
    </r>
    <phoneticPr fontId="3"/>
  </si>
  <si>
    <r>
      <rPr>
        <i/>
        <sz val="10"/>
        <rFont val="Cambria"/>
        <family val="1"/>
      </rPr>
      <t>Q</t>
    </r>
    <r>
      <rPr>
        <vertAlign val="subscript"/>
        <sz val="10"/>
        <rFont val="Cambria"/>
        <family val="1"/>
      </rPr>
      <t>cG</t>
    </r>
    <r>
      <rPr>
        <vertAlign val="subscript"/>
        <sz val="10"/>
        <rFont val="Century"/>
        <family val="1"/>
      </rPr>
      <t xml:space="preserve"> </t>
    </r>
    <r>
      <rPr>
        <sz val="10"/>
        <rFont val="ＭＳ Ｐゴシック"/>
        <family val="3"/>
        <charset val="128"/>
      </rPr>
      <t>: 調理時ガス消費量[kWh/回]</t>
    </r>
    <rPh sb="11" eb="14">
      <t>ショウヒリョウ</t>
    </rPh>
    <phoneticPr fontId="3"/>
  </si>
  <si>
    <r>
      <rPr>
        <i/>
        <sz val="10"/>
        <rFont val="Cambria"/>
        <family val="1"/>
      </rPr>
      <t>P</t>
    </r>
    <r>
      <rPr>
        <vertAlign val="subscript"/>
        <sz val="10"/>
        <rFont val="Cambria"/>
        <family val="1"/>
      </rPr>
      <t>cE</t>
    </r>
    <r>
      <rPr>
        <vertAlign val="subscript"/>
        <sz val="10"/>
        <rFont val="Century"/>
        <family val="1"/>
      </rPr>
      <t xml:space="preserve"> </t>
    </r>
    <r>
      <rPr>
        <sz val="10"/>
        <rFont val="ＭＳ Ｐゴシック"/>
        <family val="3"/>
        <charset val="128"/>
      </rPr>
      <t>: 消費電力量[kWh/回]</t>
    </r>
    <rPh sb="8" eb="10">
      <t>デンリョク</t>
    </rPh>
    <phoneticPr fontId="3"/>
  </si>
  <si>
    <r>
      <rPr>
        <i/>
        <sz val="10"/>
        <rFont val="Cambria"/>
        <family val="1"/>
      </rPr>
      <t>Q</t>
    </r>
    <r>
      <rPr>
        <vertAlign val="subscript"/>
        <sz val="10"/>
        <rFont val="Cambria"/>
        <family val="1"/>
      </rPr>
      <t xml:space="preserve">cE </t>
    </r>
    <r>
      <rPr>
        <sz val="10"/>
        <rFont val="ＭＳ Ｐゴシック"/>
        <family val="3"/>
        <charset val="128"/>
      </rPr>
      <t>: 調理時消費電力量[kWh/回]</t>
    </r>
    <rPh sb="9" eb="11">
      <t>ショウヒ</t>
    </rPh>
    <rPh sb="11" eb="13">
      <t>デンリョク</t>
    </rPh>
    <rPh sb="13" eb="14">
      <t>リョウ</t>
    </rPh>
    <phoneticPr fontId="3"/>
  </si>
  <si>
    <r>
      <t>P</t>
    </r>
    <r>
      <rPr>
        <vertAlign val="subscript"/>
        <sz val="10"/>
        <rFont val="Cambria"/>
        <family val="1"/>
      </rPr>
      <t>cG</t>
    </r>
    <r>
      <rPr>
        <sz val="10"/>
        <rFont val="Cambria"/>
        <family val="1"/>
      </rPr>
      <t xml:space="preserve"> </t>
    </r>
    <r>
      <rPr>
        <sz val="10"/>
        <rFont val="ＭＳ Ｐゴシック"/>
        <family val="3"/>
        <charset val="128"/>
      </rPr>
      <t>＝</t>
    </r>
    <phoneticPr fontId="3"/>
  </si>
  <si>
    <r>
      <t>P</t>
    </r>
    <r>
      <rPr>
        <vertAlign val="subscript"/>
        <sz val="10"/>
        <rFont val="Cambria"/>
        <family val="1"/>
      </rPr>
      <t>cE</t>
    </r>
    <r>
      <rPr>
        <sz val="10"/>
        <rFont val="Cambria"/>
        <family val="1"/>
      </rPr>
      <t xml:space="preserve"> </t>
    </r>
    <r>
      <rPr>
        <sz val="10"/>
        <rFont val="ＭＳ Ｐゴシック"/>
        <family val="3"/>
        <charset val="128"/>
      </rPr>
      <t>＝</t>
    </r>
    <phoneticPr fontId="3"/>
  </si>
  <si>
    <r>
      <t>Q</t>
    </r>
    <r>
      <rPr>
        <vertAlign val="subscript"/>
        <sz val="10"/>
        <rFont val="Cambria"/>
        <family val="1"/>
      </rPr>
      <t>cG</t>
    </r>
    <r>
      <rPr>
        <sz val="11"/>
        <rFont val="Cambria"/>
        <family val="1"/>
      </rPr>
      <t xml:space="preserve"> = </t>
    </r>
    <phoneticPr fontId="3"/>
  </si>
  <si>
    <r>
      <t>n</t>
    </r>
    <r>
      <rPr>
        <vertAlign val="subscript"/>
        <sz val="11"/>
        <rFont val="Cambria"/>
        <family val="1"/>
      </rPr>
      <t>d</t>
    </r>
    <r>
      <rPr>
        <sz val="11"/>
        <rFont val="Cambria"/>
        <family val="1"/>
      </rPr>
      <t xml:space="preserve"> =</t>
    </r>
    <phoneticPr fontId="3"/>
  </si>
  <si>
    <r>
      <t>Q</t>
    </r>
    <r>
      <rPr>
        <vertAlign val="subscript"/>
        <sz val="10"/>
        <rFont val="Cambria"/>
        <family val="1"/>
      </rPr>
      <t>cE</t>
    </r>
    <r>
      <rPr>
        <sz val="11"/>
        <rFont val="Cambria"/>
        <family val="1"/>
      </rPr>
      <t xml:space="preserve"> = </t>
    </r>
    <phoneticPr fontId="3"/>
  </si>
  <si>
    <r>
      <t>調理領域は、パン底面の外周から50mm 内側（下図の色塗り部）とする。調理領域境界線上の測定点は、下図の●印とする。調理領域内部の測定点は、下図の○印とし、境界線上の測定点は、含まない。調理領域内部の測定点の外周側の点は、外周から100mm 内側の位置とする。調理領域内部の測定点の間隔は、幅方向</t>
    </r>
    <r>
      <rPr>
        <i/>
        <sz val="11"/>
        <rFont val="Cambria"/>
        <family val="1"/>
      </rPr>
      <t>a</t>
    </r>
    <r>
      <rPr>
        <sz val="11"/>
        <rFont val="Cambria"/>
        <family val="1"/>
      </rPr>
      <t xml:space="preserve"> </t>
    </r>
    <r>
      <rPr>
        <sz val="10"/>
        <rFont val="ＭＳ Ｐゴシック"/>
        <family val="3"/>
        <charset val="128"/>
      </rPr>
      <t>および奥行方向</t>
    </r>
    <r>
      <rPr>
        <i/>
        <sz val="11"/>
        <rFont val="Cambria"/>
        <family val="1"/>
      </rPr>
      <t>b</t>
    </r>
    <r>
      <rPr>
        <sz val="11"/>
        <rFont val="Cambria"/>
        <family val="1"/>
      </rPr>
      <t xml:space="preserve"> </t>
    </r>
    <r>
      <rPr>
        <sz val="10"/>
        <rFont val="ＭＳ Ｐゴシック"/>
        <family val="3"/>
        <charset val="128"/>
      </rPr>
      <t>ともに、50mm 以上かつ100mm 以下とする。調理領域温度は、ある時刻における調理領域内部の全測定点の平均値とする。</t>
    </r>
    <rPh sb="23" eb="24">
      <t>シタ</t>
    </rPh>
    <rPh sb="49" eb="51">
      <t>カズ</t>
    </rPh>
    <rPh sb="70" eb="72">
      <t>カズ</t>
    </rPh>
    <phoneticPr fontId="3"/>
  </si>
  <si>
    <r>
      <rPr>
        <sz val="10"/>
        <rFont val="ＭＳ Ｐゴシック"/>
        <family val="3"/>
        <charset val="128"/>
      </rPr>
      <t>底面板の横幅　</t>
    </r>
    <r>
      <rPr>
        <i/>
        <sz val="10"/>
        <rFont val="Cambria"/>
        <family val="1"/>
      </rPr>
      <t>W</t>
    </r>
    <r>
      <rPr>
        <sz val="10"/>
        <rFont val="Cambria"/>
        <family val="1"/>
      </rPr>
      <t xml:space="preserve"> =</t>
    </r>
    <rPh sb="0" eb="2">
      <t>テイメン</t>
    </rPh>
    <rPh sb="2" eb="3">
      <t>バン</t>
    </rPh>
    <rPh sb="4" eb="6">
      <t>ヨコハバ</t>
    </rPh>
    <phoneticPr fontId="3"/>
  </si>
  <si>
    <r>
      <rPr>
        <sz val="10"/>
        <rFont val="ＭＳ Ｐゴシック"/>
        <family val="3"/>
        <charset val="128"/>
      </rPr>
      <t>底面板の奥行　</t>
    </r>
    <r>
      <rPr>
        <i/>
        <sz val="10"/>
        <rFont val="Cambria"/>
        <family val="1"/>
      </rPr>
      <t xml:space="preserve">D </t>
    </r>
    <r>
      <rPr>
        <sz val="10"/>
        <rFont val="Cambria"/>
        <family val="1"/>
      </rPr>
      <t>=</t>
    </r>
    <rPh sb="0" eb="2">
      <t>テイメン</t>
    </rPh>
    <rPh sb="2" eb="3">
      <t>バン</t>
    </rPh>
    <rPh sb="4" eb="6">
      <t>オクユキ</t>
    </rPh>
    <phoneticPr fontId="3"/>
  </si>
  <si>
    <r>
      <rPr>
        <i/>
        <sz val="10"/>
        <rFont val="Cambria"/>
        <family val="1"/>
      </rPr>
      <t>a</t>
    </r>
    <r>
      <rPr>
        <sz val="10"/>
        <rFont val="Cambria"/>
        <family val="1"/>
      </rPr>
      <t xml:space="preserve"> =</t>
    </r>
    <phoneticPr fontId="3"/>
  </si>
  <si>
    <r>
      <rPr>
        <i/>
        <sz val="10"/>
        <rFont val="Cambria"/>
        <family val="1"/>
      </rPr>
      <t>b</t>
    </r>
    <r>
      <rPr>
        <sz val="10"/>
        <rFont val="Cambria"/>
        <family val="1"/>
      </rPr>
      <t xml:space="preserve"> =</t>
    </r>
    <phoneticPr fontId="3"/>
  </si>
  <si>
    <r>
      <t>　パンの中を空にして、調理領域温度が180 ℃近辺になっている状態を維持する。調理領域内部および調理領域境界線上の全測定点の温度を一分間隔で測定する。測定時間は、設定温度に達してから一時間以上経た後、加熱が終了した直後から一時間以上経た後の別の加熱が終了した直後までとする。
　加熱面の表面温度の均一性指数</t>
    </r>
    <r>
      <rPr>
        <i/>
        <sz val="10"/>
        <rFont val="Cambria"/>
        <family val="1"/>
      </rPr>
      <t>I</t>
    </r>
    <r>
      <rPr>
        <vertAlign val="subscript"/>
        <sz val="10"/>
        <rFont val="Cambria"/>
        <family val="1"/>
      </rPr>
      <t>s</t>
    </r>
    <r>
      <rPr>
        <sz val="10"/>
        <rFont val="Cambria"/>
        <family val="1"/>
      </rPr>
      <t xml:space="preserve"> </t>
    </r>
    <r>
      <rPr>
        <sz val="10"/>
        <rFont val="ＭＳ Ｐゴシック"/>
        <family val="3"/>
        <charset val="128"/>
      </rPr>
      <t>は、次式で計算する。</t>
    </r>
    <rPh sb="65" eb="66">
      <t>1</t>
    </rPh>
    <rPh sb="91" eb="92">
      <t>1</t>
    </rPh>
    <rPh sb="111" eb="112">
      <t>1</t>
    </rPh>
    <phoneticPr fontId="3"/>
  </si>
  <si>
    <r>
      <rPr>
        <i/>
        <sz val="10"/>
        <rFont val="Cambria"/>
        <family val="1"/>
      </rPr>
      <t>i</t>
    </r>
    <r>
      <rPr>
        <vertAlign val="subscript"/>
        <sz val="10"/>
        <rFont val="Cambria"/>
        <family val="1"/>
      </rPr>
      <t xml:space="preserve">iA </t>
    </r>
    <r>
      <rPr>
        <sz val="10"/>
        <rFont val="Cambria"/>
        <family val="1"/>
      </rPr>
      <t>=</t>
    </r>
    <phoneticPr fontId="3"/>
  </si>
  <si>
    <r>
      <rPr>
        <i/>
        <sz val="10"/>
        <rFont val="Cambria"/>
        <family val="1"/>
      </rPr>
      <t>i</t>
    </r>
    <r>
      <rPr>
        <vertAlign val="subscript"/>
        <sz val="10"/>
        <rFont val="Cambria"/>
        <family val="1"/>
      </rPr>
      <t xml:space="preserve">i </t>
    </r>
    <r>
      <rPr>
        <sz val="10"/>
        <rFont val="Cambria"/>
        <family val="1"/>
      </rPr>
      <t>=</t>
    </r>
    <phoneticPr fontId="3"/>
  </si>
  <si>
    <r>
      <rPr>
        <i/>
        <sz val="10"/>
        <rFont val="Cambria"/>
        <family val="1"/>
      </rPr>
      <t>i</t>
    </r>
    <r>
      <rPr>
        <vertAlign val="subscript"/>
        <sz val="10"/>
        <rFont val="Cambria"/>
        <family val="1"/>
      </rPr>
      <t xml:space="preserve">e </t>
    </r>
    <r>
      <rPr>
        <sz val="10"/>
        <rFont val="Cambria"/>
        <family val="1"/>
      </rPr>
      <t>=</t>
    </r>
    <phoneticPr fontId="3"/>
  </si>
  <si>
    <r>
      <rPr>
        <i/>
        <sz val="10"/>
        <rFont val="Cambria"/>
        <family val="1"/>
      </rPr>
      <t>i</t>
    </r>
    <r>
      <rPr>
        <vertAlign val="subscript"/>
        <sz val="10"/>
        <rFont val="Cambria"/>
        <family val="1"/>
      </rPr>
      <t>iA</t>
    </r>
    <r>
      <rPr>
        <sz val="10"/>
        <rFont val="ＭＳ Ｐゴシック"/>
        <family val="3"/>
        <charset val="128"/>
      </rPr>
      <t>：調理領域内部の測定点における測定データ総数</t>
    </r>
    <r>
      <rPr>
        <sz val="10"/>
        <rFont val="Century"/>
        <family val="1"/>
      </rPr>
      <t>[</t>
    </r>
    <r>
      <rPr>
        <sz val="10"/>
        <rFont val="ＭＳ Ｐゴシック"/>
        <family val="3"/>
        <charset val="128"/>
      </rPr>
      <t>点</t>
    </r>
    <r>
      <rPr>
        <sz val="10"/>
        <rFont val="Century"/>
        <family val="1"/>
      </rPr>
      <t>]</t>
    </r>
    <phoneticPr fontId="3"/>
  </si>
  <si>
    <r>
      <rPr>
        <i/>
        <sz val="10"/>
        <rFont val="Cambria"/>
        <family val="1"/>
      </rPr>
      <t>i</t>
    </r>
    <r>
      <rPr>
        <vertAlign val="subscript"/>
        <sz val="10"/>
        <rFont val="Cambria"/>
        <family val="1"/>
      </rPr>
      <t>i</t>
    </r>
    <r>
      <rPr>
        <sz val="10"/>
        <rFont val="ＭＳ Ｐゴシック"/>
        <family val="3"/>
        <charset val="128"/>
      </rPr>
      <t>：調理領域内部の測定点において、</t>
    </r>
    <r>
      <rPr>
        <i/>
        <sz val="10"/>
        <rFont val="Symbol"/>
        <family val="1"/>
        <charset val="2"/>
      </rPr>
      <t/>
    </r>
    <phoneticPr fontId="3"/>
  </si>
  <si>
    <r>
      <rPr>
        <i/>
        <sz val="10"/>
        <rFont val="Cambria"/>
        <family val="1"/>
      </rPr>
      <t>θ</t>
    </r>
    <r>
      <rPr>
        <vertAlign val="subscript"/>
        <sz val="10"/>
        <rFont val="Cambria"/>
        <family val="1"/>
      </rPr>
      <t>a</t>
    </r>
    <r>
      <rPr>
        <sz val="10"/>
        <rFont val="ＭＳ Ｐゴシック"/>
        <family val="3"/>
        <charset val="128"/>
      </rPr>
      <t>±10℃以内に入っている測定データ総数[点]</t>
    </r>
    <phoneticPr fontId="3"/>
  </si>
  <si>
    <r>
      <rPr>
        <i/>
        <sz val="10"/>
        <rFont val="Cambria"/>
        <family val="1"/>
      </rPr>
      <t>θ</t>
    </r>
    <r>
      <rPr>
        <vertAlign val="subscript"/>
        <sz val="10"/>
        <rFont val="Cambria"/>
        <family val="1"/>
      </rPr>
      <t>a</t>
    </r>
    <r>
      <rPr>
        <sz val="10"/>
        <rFont val="ＭＳ Ｐゴシック"/>
        <family val="3"/>
        <charset val="128"/>
      </rPr>
      <t>±10℃以内に入っている測定データ総数[点]</t>
    </r>
    <phoneticPr fontId="3"/>
  </si>
  <si>
    <r>
      <t>θ</t>
    </r>
    <r>
      <rPr>
        <vertAlign val="subscript"/>
        <sz val="10"/>
        <rFont val="Cambria"/>
        <family val="1"/>
      </rPr>
      <t xml:space="preserve">a </t>
    </r>
    <r>
      <rPr>
        <sz val="10"/>
        <rFont val="Cambria"/>
        <family val="1"/>
      </rPr>
      <t>=</t>
    </r>
    <phoneticPr fontId="3"/>
  </si>
  <si>
    <r>
      <rPr>
        <i/>
        <sz val="14"/>
        <rFont val="Cambria"/>
        <family val="1"/>
      </rPr>
      <t>θ</t>
    </r>
    <r>
      <rPr>
        <vertAlign val="subscript"/>
        <sz val="14"/>
        <rFont val="Cambria"/>
        <family val="1"/>
      </rPr>
      <t>a</t>
    </r>
    <r>
      <rPr>
        <sz val="10"/>
        <rFont val="Cambria"/>
        <family val="1"/>
      </rPr>
      <t>=</t>
    </r>
    <phoneticPr fontId="3"/>
  </si>
  <si>
    <r>
      <t>（℃）≦</t>
    </r>
    <r>
      <rPr>
        <i/>
        <sz val="10"/>
        <rFont val="Cambria"/>
        <family val="1"/>
      </rPr>
      <t>θ</t>
    </r>
    <r>
      <rPr>
        <vertAlign val="subscript"/>
        <sz val="10"/>
        <rFont val="Cambria"/>
        <family val="1"/>
      </rPr>
      <t>a</t>
    </r>
    <r>
      <rPr>
        <sz val="10"/>
        <rFont val="ＭＳ Ｐゴシック"/>
        <family val="3"/>
        <charset val="128"/>
      </rPr>
      <t>≦</t>
    </r>
    <phoneticPr fontId="3"/>
  </si>
  <si>
    <r>
      <rPr>
        <i/>
        <sz val="10"/>
        <rFont val="Cambria"/>
        <family val="1"/>
      </rPr>
      <t>θ</t>
    </r>
    <r>
      <rPr>
        <vertAlign val="subscript"/>
        <sz val="10"/>
        <rFont val="Cambria"/>
        <family val="1"/>
      </rPr>
      <t>a</t>
    </r>
    <r>
      <rPr>
        <sz val="10"/>
        <rFont val="ＭＳ Ｐゴシック"/>
        <family val="3"/>
        <charset val="128"/>
      </rPr>
      <t>±10 =</t>
    </r>
    <phoneticPr fontId="3"/>
  </si>
  <si>
    <r>
      <rPr>
        <i/>
        <sz val="10"/>
        <rFont val="Cambria"/>
        <family val="1"/>
      </rPr>
      <t>I</t>
    </r>
    <r>
      <rPr>
        <vertAlign val="subscript"/>
        <sz val="10"/>
        <rFont val="Cambria"/>
        <family val="1"/>
      </rPr>
      <t>s</t>
    </r>
    <r>
      <rPr>
        <vertAlign val="subscript"/>
        <sz val="10"/>
        <rFont val="Century"/>
        <family val="1"/>
      </rPr>
      <t xml:space="preserve"> </t>
    </r>
    <r>
      <rPr>
        <sz val="10"/>
        <rFont val="ＭＳ Ｐゴシック"/>
        <family val="3"/>
        <charset val="128"/>
      </rPr>
      <t>: 均一性指数</t>
    </r>
    <phoneticPr fontId="3"/>
  </si>
  <si>
    <r>
      <rPr>
        <i/>
        <sz val="10"/>
        <rFont val="Cambria"/>
        <family val="1"/>
      </rPr>
      <t>θ</t>
    </r>
    <r>
      <rPr>
        <vertAlign val="subscript"/>
        <sz val="10"/>
        <rFont val="Cambria"/>
        <family val="1"/>
      </rPr>
      <t>a</t>
    </r>
    <r>
      <rPr>
        <sz val="10"/>
        <rFont val="ＭＳ Ｐゴシック"/>
        <family val="3"/>
        <charset val="128"/>
      </rPr>
      <t>：調理領域温度の平均値[℃]</t>
    </r>
    <phoneticPr fontId="3"/>
  </si>
  <si>
    <r>
      <t>等温線図は調理領域温度の平均値</t>
    </r>
    <r>
      <rPr>
        <i/>
        <sz val="10"/>
        <rFont val="Cambria"/>
        <family val="1"/>
      </rPr>
      <t>θ</t>
    </r>
    <r>
      <rPr>
        <vertAlign val="subscript"/>
        <sz val="10"/>
        <rFont val="Cambria"/>
        <family val="1"/>
      </rPr>
      <t xml:space="preserve">a </t>
    </r>
    <r>
      <rPr>
        <sz val="10"/>
        <rFont val="ＭＳ Ｐゴシック"/>
        <family val="3"/>
        <charset val="128"/>
      </rPr>
      <t>[℃] を起点として10 ℃間隔で描く。</t>
    </r>
    <rPh sb="0" eb="3">
      <t>トウオンセン</t>
    </rPh>
    <rPh sb="3" eb="4">
      <t>ズ</t>
    </rPh>
    <phoneticPr fontId="3"/>
  </si>
  <si>
    <r>
      <rPr>
        <i/>
        <sz val="10"/>
        <rFont val="Cambria"/>
        <family val="1"/>
      </rPr>
      <t>A</t>
    </r>
    <r>
      <rPr>
        <vertAlign val="subscript"/>
        <sz val="10"/>
        <rFont val="Cambria"/>
        <family val="1"/>
      </rPr>
      <t>p</t>
    </r>
    <r>
      <rPr>
        <sz val="10"/>
        <rFont val="ＭＳ Ｐゴシック"/>
        <family val="3"/>
        <charset val="128"/>
      </rPr>
      <t xml:space="preserve"> ：適温領域面積 [m</t>
    </r>
    <r>
      <rPr>
        <vertAlign val="superscript"/>
        <sz val="10"/>
        <rFont val="ＭＳ Ｐゴシック"/>
        <family val="3"/>
        <charset val="128"/>
      </rPr>
      <t>2</t>
    </r>
    <r>
      <rPr>
        <sz val="10"/>
        <rFont val="ＭＳ Ｐゴシック"/>
        <family val="3"/>
        <charset val="128"/>
      </rPr>
      <t>]</t>
    </r>
    <rPh sb="4" eb="6">
      <t>テキオン</t>
    </rPh>
    <rPh sb="6" eb="8">
      <t>リョウイキ</t>
    </rPh>
    <rPh sb="8" eb="10">
      <t>メンセキ</t>
    </rPh>
    <phoneticPr fontId="3"/>
  </si>
  <si>
    <r>
      <t>適温領域面積</t>
    </r>
    <r>
      <rPr>
        <i/>
        <sz val="10"/>
        <rFont val="Cambria"/>
        <family val="1"/>
      </rPr>
      <t>A</t>
    </r>
    <r>
      <rPr>
        <vertAlign val="subscript"/>
        <sz val="10"/>
        <rFont val="Cambria"/>
        <family val="1"/>
      </rPr>
      <t xml:space="preserve">p </t>
    </r>
    <r>
      <rPr>
        <sz val="10"/>
        <rFont val="ＭＳ Ｐゴシック"/>
        <family val="3"/>
        <charset val="128"/>
      </rPr>
      <t>[m</t>
    </r>
    <r>
      <rPr>
        <vertAlign val="superscript"/>
        <sz val="10"/>
        <rFont val="ＭＳ Ｐゴシック"/>
        <family val="3"/>
        <charset val="128"/>
      </rPr>
      <t>2</t>
    </r>
    <r>
      <rPr>
        <sz val="10"/>
        <rFont val="ＭＳ Ｐゴシック"/>
        <family val="3"/>
        <charset val="128"/>
      </rPr>
      <t>] は、調理領域温度の平均値</t>
    </r>
    <r>
      <rPr>
        <i/>
        <sz val="10"/>
        <rFont val="Cambria"/>
        <family val="1"/>
      </rPr>
      <t>θ</t>
    </r>
    <r>
      <rPr>
        <vertAlign val="subscript"/>
        <sz val="10"/>
        <rFont val="Cambria"/>
        <family val="1"/>
      </rPr>
      <t>a</t>
    </r>
    <r>
      <rPr>
        <sz val="10"/>
        <rFont val="ＭＳ Ｐゴシック"/>
        <family val="3"/>
        <charset val="128"/>
      </rPr>
      <t>±10 ℃以内に入る面積として、平均的な時点における等温線図から計算する。</t>
    </r>
    <phoneticPr fontId="3"/>
  </si>
  <si>
    <t>品　目</t>
    <rPh sb="0" eb="1">
      <t>シナ</t>
    </rPh>
    <rPh sb="2" eb="3">
      <t>メ</t>
    </rPh>
    <phoneticPr fontId="3"/>
  </si>
  <si>
    <t>型　式</t>
    <rPh sb="0" eb="1">
      <t>カタ</t>
    </rPh>
    <rPh sb="2" eb="3">
      <t>シキ</t>
    </rPh>
    <phoneticPr fontId="3"/>
  </si>
  <si>
    <t xml:space="preserve">こんにゃく（色紙切り5mm） </t>
    <phoneticPr fontId="3"/>
  </si>
  <si>
    <r>
      <rPr>
        <i/>
        <sz val="10"/>
        <rFont val="Cambria"/>
        <family val="1"/>
      </rPr>
      <t>θ</t>
    </r>
    <r>
      <rPr>
        <vertAlign val="subscript"/>
        <sz val="10"/>
        <rFont val="Cambria"/>
        <family val="1"/>
      </rPr>
      <t>f</t>
    </r>
    <r>
      <rPr>
        <sz val="10"/>
        <rFont val="Cambria"/>
        <family val="1"/>
      </rPr>
      <t xml:space="preserve"> =</t>
    </r>
    <phoneticPr fontId="3"/>
  </si>
  <si>
    <r>
      <rPr>
        <i/>
        <sz val="10"/>
        <rFont val="Cambria"/>
        <family val="1"/>
      </rPr>
      <t>θ</t>
    </r>
    <r>
      <rPr>
        <vertAlign val="subscript"/>
        <sz val="10"/>
        <rFont val="Cambria"/>
        <family val="1"/>
      </rPr>
      <t>s</t>
    </r>
    <r>
      <rPr>
        <sz val="10"/>
        <rFont val="Cambria"/>
        <family val="1"/>
      </rPr>
      <t xml:space="preserve"> =</t>
    </r>
    <phoneticPr fontId="3"/>
  </si>
  <si>
    <t>⇒</t>
    <phoneticPr fontId="3"/>
  </si>
  <si>
    <t>①：「ガス消費量の算出」に規定する次式にて算出する場合</t>
    <rPh sb="25" eb="27">
      <t>バアイ</t>
    </rPh>
    <phoneticPr fontId="3"/>
  </si>
  <si>
    <r>
      <rPr>
        <i/>
        <sz val="10"/>
        <rFont val="Cambria"/>
        <family val="1"/>
      </rPr>
      <t>T</t>
    </r>
    <r>
      <rPr>
        <vertAlign val="subscript"/>
        <sz val="10"/>
        <rFont val="Cambria"/>
        <family val="1"/>
      </rPr>
      <t>G</t>
    </r>
    <r>
      <rPr>
        <sz val="10"/>
        <rFont val="Cambria"/>
        <family val="1"/>
      </rPr>
      <t>=</t>
    </r>
    <phoneticPr fontId="3"/>
  </si>
  <si>
    <t>(s)</t>
    <phoneticPr fontId="3"/>
  </si>
  <si>
    <r>
      <rPr>
        <i/>
        <sz val="10"/>
        <rFont val="Cambria"/>
        <family val="1"/>
      </rPr>
      <t>U</t>
    </r>
    <r>
      <rPr>
        <vertAlign val="subscript"/>
        <sz val="10"/>
        <rFont val="Cambria"/>
        <family val="1"/>
      </rPr>
      <t>G</t>
    </r>
    <r>
      <rPr>
        <sz val="10"/>
        <rFont val="Cambria"/>
        <family val="1"/>
      </rPr>
      <t>=</t>
    </r>
    <phoneticPr fontId="3"/>
  </si>
  <si>
    <r>
      <rPr>
        <i/>
        <sz val="10"/>
        <rFont val="Cambria"/>
        <family val="1"/>
      </rPr>
      <t>J</t>
    </r>
    <r>
      <rPr>
        <vertAlign val="subscript"/>
        <sz val="10"/>
        <rFont val="Cambria"/>
        <family val="1"/>
      </rPr>
      <t>G</t>
    </r>
    <r>
      <rPr>
        <sz val="10"/>
        <rFont val="Cambria"/>
        <family val="1"/>
      </rPr>
      <t>=</t>
    </r>
    <phoneticPr fontId="3"/>
  </si>
  <si>
    <r>
      <rPr>
        <i/>
        <sz val="10"/>
        <rFont val="Cambria"/>
        <family val="1"/>
      </rPr>
      <t>θ</t>
    </r>
    <r>
      <rPr>
        <vertAlign val="subscript"/>
        <sz val="10"/>
        <rFont val="Cambria"/>
        <family val="1"/>
      </rPr>
      <t>G</t>
    </r>
    <r>
      <rPr>
        <sz val="10"/>
        <rFont val="Cambria"/>
        <family val="1"/>
      </rPr>
      <t>=</t>
    </r>
    <phoneticPr fontId="3"/>
  </si>
  <si>
    <t>（℃）</t>
    <phoneticPr fontId="3"/>
  </si>
  <si>
    <r>
      <rPr>
        <i/>
        <sz val="10"/>
        <rFont val="Cambria"/>
        <family val="1"/>
      </rPr>
      <t>Π</t>
    </r>
    <r>
      <rPr>
        <vertAlign val="subscript"/>
        <sz val="10"/>
        <rFont val="Cambria"/>
        <family val="1"/>
      </rPr>
      <t>r</t>
    </r>
    <r>
      <rPr>
        <sz val="10"/>
        <rFont val="Cambria"/>
        <family val="1"/>
      </rPr>
      <t xml:space="preserve"> =</t>
    </r>
    <phoneticPr fontId="3"/>
  </si>
  <si>
    <t>（kPa）</t>
    <phoneticPr fontId="3"/>
  </si>
  <si>
    <r>
      <rPr>
        <i/>
        <sz val="10"/>
        <rFont val="Cambria"/>
        <family val="1"/>
      </rPr>
      <t>Π</t>
    </r>
    <r>
      <rPr>
        <vertAlign val="subscript"/>
        <sz val="10"/>
        <rFont val="Cambria"/>
        <family val="1"/>
      </rPr>
      <t>G</t>
    </r>
    <r>
      <rPr>
        <sz val="10"/>
        <rFont val="Cambria"/>
        <family val="1"/>
      </rPr>
      <t>=</t>
    </r>
    <phoneticPr fontId="3"/>
  </si>
  <si>
    <r>
      <rPr>
        <i/>
        <sz val="10"/>
        <rFont val="Cambria"/>
        <family val="1"/>
      </rPr>
      <t>Π</t>
    </r>
    <r>
      <rPr>
        <vertAlign val="subscript"/>
        <sz val="10"/>
        <rFont val="Cambria"/>
        <family val="1"/>
      </rPr>
      <t>s</t>
    </r>
    <r>
      <rPr>
        <sz val="10"/>
        <rFont val="Cambria"/>
        <family val="1"/>
      </rPr>
      <t>=</t>
    </r>
    <phoneticPr fontId="3"/>
  </si>
  <si>
    <t>（kPa）</t>
    <phoneticPr fontId="3"/>
  </si>
  <si>
    <r>
      <rPr>
        <i/>
        <sz val="10"/>
        <rFont val="Cambria"/>
        <family val="1"/>
      </rPr>
      <t>p</t>
    </r>
    <r>
      <rPr>
        <vertAlign val="subscript"/>
        <sz val="10"/>
        <rFont val="Cambria"/>
        <family val="1"/>
      </rPr>
      <t>xG</t>
    </r>
    <r>
      <rPr>
        <sz val="10"/>
        <rFont val="ＭＳ Ｐゴシック"/>
        <family val="3"/>
        <charset val="128"/>
      </rPr>
      <t xml:space="preserve"> ： 試験機器の最大ガス消費量[ｋW]</t>
    </r>
    <rPh sb="11" eb="13">
      <t>サイダイ</t>
    </rPh>
    <rPh sb="15" eb="17">
      <t>ショウヒ</t>
    </rPh>
    <rPh sb="17" eb="18">
      <t>リョウ</t>
    </rPh>
    <phoneticPr fontId="3"/>
  </si>
  <si>
    <r>
      <rPr>
        <i/>
        <sz val="10"/>
        <rFont val="Cambria"/>
        <family val="1"/>
      </rPr>
      <t>p</t>
    </r>
    <r>
      <rPr>
        <vertAlign val="subscript"/>
        <sz val="10"/>
        <rFont val="Cambria"/>
        <family val="1"/>
      </rPr>
      <t>xG</t>
    </r>
    <r>
      <rPr>
        <sz val="10"/>
        <rFont val="Cambria"/>
        <family val="1"/>
      </rPr>
      <t xml:space="preserve"> =</t>
    </r>
    <phoneticPr fontId="3"/>
  </si>
  <si>
    <t>(kW)</t>
    <phoneticPr fontId="3"/>
  </si>
  <si>
    <t>⇒</t>
    <phoneticPr fontId="3"/>
  </si>
  <si>
    <t>②：「JIS S2093 家庭用ガス燃焼機器の試験方法」の「9.ガス消費量試験」に
　　　規定されている次式にて算出した値を用いる場合　</t>
    <phoneticPr fontId="3"/>
  </si>
  <si>
    <t>※業務用ガス厨房機器検査規程（JIA D001）のガス消費量の計算式と同じ式</t>
    <phoneticPr fontId="3"/>
  </si>
  <si>
    <r>
      <t>・②式で求めた最大ガス消費量</t>
    </r>
    <r>
      <rPr>
        <i/>
        <sz val="10"/>
        <rFont val="Cambria"/>
        <family val="1"/>
      </rPr>
      <t>p</t>
    </r>
    <r>
      <rPr>
        <vertAlign val="subscript"/>
        <sz val="10"/>
        <rFont val="Cambria"/>
        <family val="1"/>
      </rPr>
      <t>xG</t>
    </r>
    <r>
      <rPr>
        <sz val="10"/>
        <rFont val="ＭＳ Ｐゴシック"/>
        <family val="3"/>
        <charset val="128"/>
      </rPr>
      <t>を下記のセルに記載する。</t>
    </r>
    <rPh sb="2" eb="3">
      <t>シキ</t>
    </rPh>
    <rPh sb="4" eb="5">
      <t>モト</t>
    </rPh>
    <rPh sb="7" eb="9">
      <t>サイダイ</t>
    </rPh>
    <rPh sb="11" eb="13">
      <t>ショウヒ</t>
    </rPh>
    <rPh sb="13" eb="14">
      <t>リョウ</t>
    </rPh>
    <rPh sb="18" eb="20">
      <t>カキ</t>
    </rPh>
    <rPh sb="24" eb="26">
      <t>キサイ</t>
    </rPh>
    <phoneticPr fontId="3"/>
  </si>
  <si>
    <r>
      <rPr>
        <i/>
        <sz val="10"/>
        <rFont val="Cambria"/>
        <family val="1"/>
      </rPr>
      <t>p</t>
    </r>
    <r>
      <rPr>
        <vertAlign val="subscript"/>
        <sz val="10"/>
        <rFont val="Cambria"/>
        <family val="1"/>
      </rPr>
      <t>rG</t>
    </r>
    <r>
      <rPr>
        <sz val="10"/>
        <rFont val="Cambria"/>
        <family val="1"/>
      </rPr>
      <t xml:space="preserve"> </t>
    </r>
    <r>
      <rPr>
        <sz val="10"/>
        <rFont val="ＭＳ Ｐゴシック"/>
        <family val="3"/>
        <charset val="128"/>
      </rPr>
      <t>： 定格エネルギー消費量（ガス）[kW]</t>
    </r>
    <rPh sb="13" eb="15">
      <t>ショウヒ</t>
    </rPh>
    <rPh sb="15" eb="16">
      <t>リョウ</t>
    </rPh>
    <phoneticPr fontId="3"/>
  </si>
  <si>
    <r>
      <rPr>
        <i/>
        <sz val="10"/>
        <rFont val="Cambria"/>
        <family val="1"/>
      </rPr>
      <t>ε</t>
    </r>
    <r>
      <rPr>
        <vertAlign val="subscript"/>
        <sz val="10"/>
        <rFont val="Cambria"/>
        <family val="1"/>
      </rPr>
      <t>p</t>
    </r>
    <r>
      <rPr>
        <sz val="10"/>
        <rFont val="Cambria"/>
        <family val="1"/>
      </rPr>
      <t xml:space="preserve"> =</t>
    </r>
    <phoneticPr fontId="3"/>
  </si>
  <si>
    <t>(%)</t>
    <phoneticPr fontId="3"/>
  </si>
  <si>
    <t>最大消費電力測定グラフ</t>
    <phoneticPr fontId="3"/>
  </si>
  <si>
    <r>
      <rPr>
        <i/>
        <sz val="14"/>
        <rFont val="Cambria"/>
        <family val="1"/>
      </rPr>
      <t>η</t>
    </r>
    <r>
      <rPr>
        <vertAlign val="subscript"/>
        <sz val="14"/>
        <rFont val="Cambria"/>
        <family val="1"/>
      </rPr>
      <t>s</t>
    </r>
    <phoneticPr fontId="3"/>
  </si>
  <si>
    <r>
      <t>η</t>
    </r>
    <r>
      <rPr>
        <vertAlign val="subscript"/>
        <sz val="14"/>
        <rFont val="Cambria"/>
        <family val="1"/>
      </rPr>
      <t>b</t>
    </r>
    <phoneticPr fontId="3"/>
  </si>
  <si>
    <r>
      <t>η</t>
    </r>
    <r>
      <rPr>
        <vertAlign val="subscript"/>
        <sz val="10"/>
        <rFont val="Cambria"/>
        <family val="1"/>
      </rPr>
      <t>s</t>
    </r>
    <r>
      <rPr>
        <sz val="10"/>
        <rFont val="Cambria"/>
        <family val="1"/>
      </rPr>
      <t xml:space="preserve"> =</t>
    </r>
    <phoneticPr fontId="3"/>
  </si>
  <si>
    <r>
      <t>p</t>
    </r>
    <r>
      <rPr>
        <vertAlign val="subscript"/>
        <sz val="14"/>
        <rFont val="Cambria"/>
        <family val="1"/>
      </rPr>
      <t>rG</t>
    </r>
    <phoneticPr fontId="3"/>
  </si>
  <si>
    <r>
      <t>p</t>
    </r>
    <r>
      <rPr>
        <vertAlign val="subscript"/>
        <sz val="14"/>
        <rFont val="Cambria"/>
        <family val="1"/>
      </rPr>
      <t>rE</t>
    </r>
    <phoneticPr fontId="3"/>
  </si>
  <si>
    <r>
      <t>　　　乾式ガス流量計を用いて測定する場合は</t>
    </r>
    <r>
      <rPr>
        <sz val="10"/>
        <rFont val="Cambria"/>
        <family val="1"/>
      </rPr>
      <t xml:space="preserve"> </t>
    </r>
    <r>
      <rPr>
        <i/>
        <sz val="10"/>
        <rFont val="Cambria"/>
        <family val="1"/>
      </rPr>
      <t>Π</t>
    </r>
    <r>
      <rPr>
        <vertAlign val="subscript"/>
        <sz val="10"/>
        <rFont val="Cambria"/>
        <family val="1"/>
      </rPr>
      <t>s</t>
    </r>
    <r>
      <rPr>
        <sz val="10"/>
        <rFont val="Cambria"/>
        <family val="1"/>
      </rPr>
      <t xml:space="preserve"> </t>
    </r>
    <r>
      <rPr>
        <sz val="10"/>
        <rFont val="ＭＳ Ｐゴシック"/>
        <family val="3"/>
        <charset val="128"/>
      </rPr>
      <t xml:space="preserve"> = 0とする。</t>
    </r>
    <phoneticPr fontId="3"/>
  </si>
  <si>
    <r>
      <t>　　　湿式ガス流量計を用いて測定する場合は、</t>
    </r>
    <r>
      <rPr>
        <i/>
        <sz val="10"/>
        <rFont val="Cambria"/>
        <family val="1"/>
      </rPr>
      <t>Π</t>
    </r>
    <r>
      <rPr>
        <vertAlign val="subscript"/>
        <sz val="10"/>
        <rFont val="Cambria"/>
        <family val="1"/>
      </rPr>
      <t>s</t>
    </r>
    <r>
      <rPr>
        <sz val="10"/>
        <rFont val="ＭＳ Ｐゴシック"/>
        <family val="3"/>
        <charset val="128"/>
      </rPr>
      <t xml:space="preserve"> を以下の式から算出する。</t>
    </r>
    <phoneticPr fontId="3"/>
  </si>
  <si>
    <r>
      <t>　　　乾式ガス流量計を用いて測定する場合は</t>
    </r>
    <r>
      <rPr>
        <sz val="10"/>
        <rFont val="Cambria"/>
        <family val="1"/>
      </rPr>
      <t xml:space="preserve"> </t>
    </r>
    <r>
      <rPr>
        <i/>
        <sz val="10"/>
        <rFont val="Cambria"/>
        <family val="1"/>
      </rPr>
      <t>Π</t>
    </r>
    <r>
      <rPr>
        <vertAlign val="subscript"/>
        <sz val="10"/>
        <rFont val="Cambria"/>
        <family val="1"/>
      </rPr>
      <t>s</t>
    </r>
    <r>
      <rPr>
        <sz val="10"/>
        <rFont val="Cambria"/>
        <family val="1"/>
      </rPr>
      <t xml:space="preserve"> </t>
    </r>
    <r>
      <rPr>
        <sz val="10"/>
        <rFont val="ＭＳ Ｐゴシック"/>
        <family val="3"/>
        <charset val="128"/>
      </rPr>
      <t xml:space="preserve"> = 0とする。</t>
    </r>
    <phoneticPr fontId="3"/>
  </si>
  <si>
    <r>
      <t>　　　湿式ガス流量計を用いて測定する場合は、</t>
    </r>
    <r>
      <rPr>
        <i/>
        <sz val="10"/>
        <rFont val="Cambria"/>
        <family val="1"/>
      </rPr>
      <t>Π</t>
    </r>
    <r>
      <rPr>
        <vertAlign val="subscript"/>
        <sz val="10"/>
        <rFont val="Cambria"/>
        <family val="1"/>
      </rPr>
      <t>s</t>
    </r>
    <r>
      <rPr>
        <sz val="10"/>
        <rFont val="ＭＳ Ｐゴシック"/>
        <family val="3"/>
        <charset val="128"/>
      </rPr>
      <t xml:space="preserve"> を以下の式から算出する。</t>
    </r>
    <phoneticPr fontId="3"/>
  </si>
  <si>
    <r>
      <rPr>
        <i/>
        <sz val="10"/>
        <rFont val="Cambria"/>
        <family val="1"/>
      </rPr>
      <t>θ</t>
    </r>
    <r>
      <rPr>
        <vertAlign val="subscript"/>
        <sz val="10"/>
        <rFont val="Cambria"/>
        <family val="1"/>
      </rPr>
      <t>G</t>
    </r>
    <r>
      <rPr>
        <sz val="10"/>
        <rFont val="ＭＳ Ｐゴシック"/>
        <family val="3"/>
        <charset val="128"/>
      </rPr>
      <t>：</t>
    </r>
    <r>
      <rPr>
        <sz val="10"/>
        <rFont val="Century"/>
        <family val="1"/>
      </rPr>
      <t xml:space="preserve"> </t>
    </r>
    <r>
      <rPr>
        <sz val="10"/>
        <rFont val="ＭＳ Ｐゴシック"/>
        <family val="3"/>
        <charset val="128"/>
      </rPr>
      <t>測定時のガスメータ内のガス温度[℃]</t>
    </r>
    <phoneticPr fontId="3"/>
  </si>
  <si>
    <r>
      <rPr>
        <i/>
        <sz val="10"/>
        <rFont val="Cambria"/>
        <family val="1"/>
      </rPr>
      <t>Π</t>
    </r>
    <r>
      <rPr>
        <vertAlign val="subscript"/>
        <sz val="10"/>
        <rFont val="Cambria"/>
        <family val="1"/>
      </rPr>
      <t>r</t>
    </r>
    <r>
      <rPr>
        <sz val="10"/>
        <rFont val="ＭＳ Ｐゴシック"/>
        <family val="3"/>
        <charset val="128"/>
      </rPr>
      <t xml:space="preserve"> ： 測定時の大気圧[kPa]</t>
    </r>
    <phoneticPr fontId="3"/>
  </si>
  <si>
    <r>
      <rPr>
        <i/>
        <sz val="10"/>
        <rFont val="Cambria"/>
        <family val="1"/>
      </rPr>
      <t>Π</t>
    </r>
    <r>
      <rPr>
        <vertAlign val="subscript"/>
        <sz val="10"/>
        <rFont val="Cambria"/>
        <family val="1"/>
      </rPr>
      <t>G</t>
    </r>
    <r>
      <rPr>
        <sz val="10"/>
        <rFont val="ＭＳ Ｐゴシック"/>
        <family val="3"/>
        <charset val="128"/>
      </rPr>
      <t xml:space="preserve"> ： 測定時のガスメータ内のガス圧力[kPa]</t>
    </r>
    <phoneticPr fontId="3"/>
  </si>
  <si>
    <r>
      <rPr>
        <i/>
        <sz val="10"/>
        <rFont val="Cambria"/>
        <family val="1"/>
      </rPr>
      <t>Π</t>
    </r>
    <r>
      <rPr>
        <vertAlign val="subscript"/>
        <sz val="10"/>
        <rFont val="Cambria"/>
        <family val="1"/>
      </rPr>
      <t>s</t>
    </r>
    <r>
      <rPr>
        <sz val="10"/>
        <rFont val="ＭＳ Ｐゴシック"/>
        <family val="3"/>
        <charset val="128"/>
      </rPr>
      <t xml:space="preserve"> ：  温度</t>
    </r>
    <r>
      <rPr>
        <i/>
        <sz val="10"/>
        <rFont val="Cambria"/>
        <family val="1"/>
      </rPr>
      <t>θ</t>
    </r>
    <r>
      <rPr>
        <vertAlign val="subscript"/>
        <sz val="10"/>
        <rFont val="Cambria"/>
        <family val="1"/>
      </rPr>
      <t>G</t>
    </r>
    <r>
      <rPr>
        <sz val="10"/>
        <rFont val="Cambria"/>
        <family val="1"/>
      </rPr>
      <t xml:space="preserve"> </t>
    </r>
    <r>
      <rPr>
        <sz val="10"/>
        <rFont val="ＭＳ Ｐゴシック"/>
        <family val="3"/>
        <charset val="128"/>
      </rPr>
      <t>℃における飽和水蒸気圧[kPa]</t>
    </r>
    <phoneticPr fontId="3"/>
  </si>
  <si>
    <r>
      <rPr>
        <i/>
        <sz val="10"/>
        <rFont val="Cambria"/>
        <family val="1"/>
      </rPr>
      <t>U</t>
    </r>
    <r>
      <rPr>
        <vertAlign val="subscript"/>
        <sz val="10"/>
        <rFont val="Cambria"/>
        <family val="1"/>
      </rPr>
      <t>G</t>
    </r>
    <r>
      <rPr>
        <sz val="10"/>
        <rFont val="Cambria"/>
        <family val="1"/>
      </rPr>
      <t>=</t>
    </r>
    <phoneticPr fontId="3"/>
  </si>
  <si>
    <r>
      <rPr>
        <i/>
        <sz val="10"/>
        <rFont val="Cambria"/>
        <family val="1"/>
      </rPr>
      <t>J</t>
    </r>
    <r>
      <rPr>
        <vertAlign val="subscript"/>
        <sz val="10"/>
        <rFont val="Cambria"/>
        <family val="1"/>
      </rPr>
      <t>G</t>
    </r>
    <r>
      <rPr>
        <sz val="10"/>
        <rFont val="Cambria"/>
        <family val="1"/>
      </rPr>
      <t>=</t>
    </r>
    <phoneticPr fontId="3"/>
  </si>
  <si>
    <r>
      <rPr>
        <i/>
        <sz val="10"/>
        <rFont val="Cambria"/>
        <family val="1"/>
      </rPr>
      <t>θ</t>
    </r>
    <r>
      <rPr>
        <vertAlign val="subscript"/>
        <sz val="10"/>
        <rFont val="Cambria"/>
        <family val="1"/>
      </rPr>
      <t>G</t>
    </r>
    <r>
      <rPr>
        <sz val="10"/>
        <rFont val="Cambria"/>
        <family val="1"/>
      </rPr>
      <t>=</t>
    </r>
    <phoneticPr fontId="3"/>
  </si>
  <si>
    <r>
      <rPr>
        <i/>
        <sz val="10"/>
        <rFont val="Cambria"/>
        <family val="1"/>
      </rPr>
      <t>Π</t>
    </r>
    <r>
      <rPr>
        <vertAlign val="subscript"/>
        <sz val="10"/>
        <rFont val="Cambria"/>
        <family val="1"/>
      </rPr>
      <t>r</t>
    </r>
    <r>
      <rPr>
        <sz val="10"/>
        <rFont val="Cambria"/>
        <family val="1"/>
      </rPr>
      <t xml:space="preserve"> =</t>
    </r>
    <phoneticPr fontId="3"/>
  </si>
  <si>
    <r>
      <rPr>
        <i/>
        <sz val="10"/>
        <rFont val="Cambria"/>
        <family val="1"/>
      </rPr>
      <t>Π</t>
    </r>
    <r>
      <rPr>
        <vertAlign val="subscript"/>
        <sz val="10"/>
        <rFont val="Cambria"/>
        <family val="1"/>
      </rPr>
      <t>G</t>
    </r>
    <r>
      <rPr>
        <sz val="10"/>
        <rFont val="Cambria"/>
        <family val="1"/>
      </rPr>
      <t>=</t>
    </r>
    <phoneticPr fontId="3"/>
  </si>
  <si>
    <r>
      <rPr>
        <i/>
        <sz val="10"/>
        <rFont val="Cambria"/>
        <family val="1"/>
      </rPr>
      <t>Π</t>
    </r>
    <r>
      <rPr>
        <vertAlign val="subscript"/>
        <sz val="10"/>
        <rFont val="Cambria"/>
        <family val="1"/>
      </rPr>
      <t>s</t>
    </r>
    <r>
      <rPr>
        <sz val="10"/>
        <rFont val="Cambria"/>
        <family val="1"/>
      </rPr>
      <t>=</t>
    </r>
    <phoneticPr fontId="3"/>
  </si>
  <si>
    <r>
      <rPr>
        <i/>
        <sz val="10"/>
        <rFont val="Cambria"/>
        <family val="1"/>
      </rPr>
      <t>J</t>
    </r>
    <r>
      <rPr>
        <vertAlign val="subscript"/>
        <sz val="10"/>
        <rFont val="Cambria"/>
        <family val="1"/>
      </rPr>
      <t>G</t>
    </r>
    <r>
      <rPr>
        <sz val="10"/>
        <rFont val="Cambria"/>
        <family val="1"/>
      </rPr>
      <t>=</t>
    </r>
    <phoneticPr fontId="3"/>
  </si>
  <si>
    <r>
      <rPr>
        <i/>
        <sz val="10"/>
        <rFont val="Cambria"/>
        <family val="1"/>
      </rPr>
      <t>θ</t>
    </r>
    <r>
      <rPr>
        <vertAlign val="subscript"/>
        <sz val="10"/>
        <rFont val="Cambria"/>
        <family val="1"/>
      </rPr>
      <t>G</t>
    </r>
    <r>
      <rPr>
        <sz val="10"/>
        <rFont val="Cambria"/>
        <family val="1"/>
      </rPr>
      <t>=</t>
    </r>
    <phoneticPr fontId="3"/>
  </si>
  <si>
    <r>
      <rPr>
        <i/>
        <sz val="10"/>
        <rFont val="Cambria"/>
        <family val="1"/>
      </rPr>
      <t>Π</t>
    </r>
    <r>
      <rPr>
        <vertAlign val="subscript"/>
        <sz val="10"/>
        <rFont val="Cambria"/>
        <family val="1"/>
      </rPr>
      <t>r</t>
    </r>
    <r>
      <rPr>
        <sz val="10"/>
        <rFont val="Cambria"/>
        <family val="1"/>
      </rPr>
      <t xml:space="preserve"> =</t>
    </r>
    <phoneticPr fontId="3"/>
  </si>
  <si>
    <r>
      <rPr>
        <i/>
        <sz val="10"/>
        <rFont val="Cambria"/>
        <family val="1"/>
      </rPr>
      <t>Π</t>
    </r>
    <r>
      <rPr>
        <vertAlign val="subscript"/>
        <sz val="10"/>
        <rFont val="Cambria"/>
        <family val="1"/>
      </rPr>
      <t>G</t>
    </r>
    <r>
      <rPr>
        <sz val="10"/>
        <rFont val="Cambria"/>
        <family val="1"/>
      </rPr>
      <t>=</t>
    </r>
    <phoneticPr fontId="3"/>
  </si>
  <si>
    <r>
      <rPr>
        <i/>
        <sz val="10"/>
        <rFont val="Cambria"/>
        <family val="1"/>
      </rPr>
      <t>Π</t>
    </r>
    <r>
      <rPr>
        <vertAlign val="subscript"/>
        <sz val="10"/>
        <rFont val="Cambria"/>
        <family val="1"/>
      </rPr>
      <t>s</t>
    </r>
    <r>
      <rPr>
        <sz val="10"/>
        <rFont val="Cambria"/>
        <family val="1"/>
      </rPr>
      <t>=</t>
    </r>
    <phoneticPr fontId="3"/>
  </si>
  <si>
    <r>
      <t>　　最大ガス消費量</t>
    </r>
    <r>
      <rPr>
        <sz val="10"/>
        <rFont val="Cambria"/>
        <family val="1"/>
      </rPr>
      <t xml:space="preserve"> </t>
    </r>
    <r>
      <rPr>
        <i/>
        <sz val="10"/>
        <rFont val="Cambria"/>
        <family val="1"/>
      </rPr>
      <t>p</t>
    </r>
    <r>
      <rPr>
        <vertAlign val="subscript"/>
        <sz val="10"/>
        <rFont val="Cambria"/>
        <family val="1"/>
      </rPr>
      <t>xG</t>
    </r>
    <r>
      <rPr>
        <sz val="10"/>
        <rFont val="ＭＳ Ｐゴシック"/>
        <family val="1"/>
        <scheme val="major"/>
      </rPr>
      <t xml:space="preserve"> [kW] </t>
    </r>
    <r>
      <rPr>
        <sz val="10"/>
        <rFont val="ＭＳ Ｐゴシック"/>
        <family val="3"/>
        <charset val="128"/>
        <scheme val="major"/>
      </rPr>
      <t>の算出方法は、次の①、②式より選択する。</t>
    </r>
    <phoneticPr fontId="3"/>
  </si>
  <si>
    <r>
      <rPr>
        <i/>
        <sz val="10"/>
        <rFont val="ＭＳ Ｐゴシック"/>
        <family val="3"/>
        <charset val="128"/>
      </rPr>
      <t>　　</t>
    </r>
    <r>
      <rPr>
        <i/>
        <sz val="10"/>
        <rFont val="Cambria"/>
        <family val="1"/>
      </rPr>
      <t xml:space="preserve">C </t>
    </r>
    <r>
      <rPr>
        <sz val="10"/>
        <rFont val="ＭＳ Ｐゴシック"/>
        <family val="3"/>
        <charset val="128"/>
      </rPr>
      <t>: 水の比熱 4.19kJ/kg ℃</t>
    </r>
    <phoneticPr fontId="3"/>
  </si>
  <si>
    <r>
      <t>（m</t>
    </r>
    <r>
      <rPr>
        <vertAlign val="superscript"/>
        <sz val="9"/>
        <rFont val="ＭＳ Ｐゴシック"/>
        <family val="3"/>
        <charset val="128"/>
      </rPr>
      <t>3</t>
    </r>
    <r>
      <rPr>
        <sz val="9"/>
        <rFont val="ＭＳ Ｐゴシック"/>
        <family val="3"/>
        <charset val="128"/>
      </rPr>
      <t>）</t>
    </r>
    <phoneticPr fontId="3"/>
  </si>
  <si>
    <r>
      <rPr>
        <i/>
        <sz val="10"/>
        <rFont val="Cambria"/>
        <family val="1"/>
      </rPr>
      <t>η</t>
    </r>
    <r>
      <rPr>
        <vertAlign val="subscript"/>
        <sz val="10"/>
        <rFont val="Cambria"/>
        <family val="1"/>
      </rPr>
      <t>s</t>
    </r>
    <r>
      <rPr>
        <sz val="10"/>
        <rFont val="Cambria"/>
        <family val="1"/>
      </rPr>
      <t xml:space="preserve"> </t>
    </r>
    <r>
      <rPr>
        <sz val="10"/>
        <rFont val="ＭＳ Ｐゴシック"/>
        <family val="3"/>
        <charset val="128"/>
      </rPr>
      <t>： 立上り時熱効率[%]</t>
    </r>
    <rPh sb="5" eb="7">
      <t>タチアガ</t>
    </rPh>
    <phoneticPr fontId="3"/>
  </si>
  <si>
    <r>
      <t>（m</t>
    </r>
    <r>
      <rPr>
        <vertAlign val="superscript"/>
        <sz val="9"/>
        <rFont val="ＭＳ Ｐゴシック"/>
        <family val="3"/>
        <charset val="128"/>
      </rPr>
      <t>3</t>
    </r>
    <r>
      <rPr>
        <sz val="9"/>
        <rFont val="ＭＳ Ｐゴシック"/>
        <family val="3"/>
        <charset val="128"/>
      </rPr>
      <t>）</t>
    </r>
    <phoneticPr fontId="3"/>
  </si>
  <si>
    <r>
      <rPr>
        <sz val="10"/>
        <rFont val="ＭＳ Ｐゴシック"/>
        <family val="3"/>
        <charset val="128"/>
      </rPr>
      <t>　　ガス消費量</t>
    </r>
    <r>
      <rPr>
        <i/>
        <sz val="10"/>
        <rFont val="Cambria"/>
        <family val="1"/>
      </rPr>
      <t>P</t>
    </r>
    <r>
      <rPr>
        <vertAlign val="subscript"/>
        <sz val="10"/>
        <rFont val="Cambria"/>
        <family val="1"/>
      </rPr>
      <t>cG</t>
    </r>
    <r>
      <rPr>
        <sz val="10"/>
        <rFont val="ＭＳ Ｐゴシック"/>
        <family val="3"/>
        <charset val="128"/>
      </rPr>
      <t>[kWh/回]は、次式にて算出する。</t>
    </r>
    <rPh sb="4" eb="7">
      <t>ショウヒリョウ</t>
    </rPh>
    <rPh sb="15" eb="16">
      <t>カイ</t>
    </rPh>
    <rPh sb="19" eb="21">
      <t>ジシキ</t>
    </rPh>
    <rPh sb="23" eb="25">
      <t>サンシュツ</t>
    </rPh>
    <phoneticPr fontId="3"/>
  </si>
  <si>
    <r>
      <rPr>
        <sz val="10"/>
        <rFont val="ＭＳ Ｐゴシック"/>
        <family val="3"/>
        <charset val="128"/>
      </rPr>
      <t>　試験機器の最大消費電力と定格消費電力の差</t>
    </r>
    <r>
      <rPr>
        <i/>
        <sz val="10"/>
        <rFont val="Cambria"/>
        <family val="1"/>
      </rPr>
      <t>ε</t>
    </r>
    <r>
      <rPr>
        <vertAlign val="subscript"/>
        <sz val="10"/>
        <rFont val="Cambria"/>
        <family val="1"/>
      </rPr>
      <t>p</t>
    </r>
    <r>
      <rPr>
        <sz val="10"/>
        <rFont val="Cambria"/>
        <family val="1"/>
      </rPr>
      <t xml:space="preserve">[%] </t>
    </r>
    <r>
      <rPr>
        <sz val="10"/>
        <rFont val="ＭＳ Ｐゴシック"/>
        <family val="3"/>
        <charset val="128"/>
      </rPr>
      <t>が消費電力の許容差に適合するように、定格消費電力</t>
    </r>
    <r>
      <rPr>
        <i/>
        <sz val="10"/>
        <rFont val="Cambria"/>
        <family val="1"/>
      </rPr>
      <t>p</t>
    </r>
    <r>
      <rPr>
        <vertAlign val="subscript"/>
        <sz val="10"/>
        <rFont val="Cambria"/>
        <family val="1"/>
      </rPr>
      <t>rE</t>
    </r>
    <r>
      <rPr>
        <sz val="10"/>
        <rFont val="Cambria"/>
        <family val="1"/>
      </rPr>
      <t xml:space="preserve">kW] </t>
    </r>
    <r>
      <rPr>
        <sz val="10"/>
        <rFont val="ＭＳ Ｐゴシック"/>
        <family val="3"/>
        <charset val="128"/>
      </rPr>
      <t>を定める。</t>
    </r>
    <rPh sb="17" eb="19">
      <t>デンリョク</t>
    </rPh>
    <rPh sb="28" eb="30">
      <t>ショウヒ</t>
    </rPh>
    <rPh sb="30" eb="32">
      <t>デンリョク</t>
    </rPh>
    <rPh sb="47" eb="49">
      <t>ショウヒ</t>
    </rPh>
    <rPh sb="49" eb="51">
      <t>デンリョク</t>
    </rPh>
    <phoneticPr fontId="3"/>
  </si>
  <si>
    <t>定格エネルギー消費量（ガス）</t>
    <rPh sb="0" eb="2">
      <t>テイカク</t>
    </rPh>
    <rPh sb="7" eb="9">
      <t>ショウヒ</t>
    </rPh>
    <phoneticPr fontId="3"/>
  </si>
  <si>
    <r>
      <t>　試験鍋の70 % の水位まで水を入れ、フタを閉め（必要なときにはフタを開けてもよい。）、室温になじませた後、最大入力で加熱を始め、ガス消費量が一定になった時の値を試験機器の</t>
    </r>
    <r>
      <rPr>
        <sz val="10"/>
        <rFont val="ＭＳ Ｐゴシック"/>
        <family val="3"/>
        <charset val="128"/>
      </rPr>
      <t>最大ガス消費量</t>
    </r>
    <r>
      <rPr>
        <i/>
        <sz val="10"/>
        <rFont val="Cambria"/>
        <family val="1"/>
      </rPr>
      <t>p</t>
    </r>
    <r>
      <rPr>
        <vertAlign val="subscript"/>
        <sz val="10"/>
        <rFont val="Cambria"/>
        <family val="1"/>
      </rPr>
      <t>xG</t>
    </r>
    <r>
      <rPr>
        <sz val="10"/>
        <rFont val="ＭＳ Ｐゴシック"/>
        <family val="3"/>
        <charset val="128"/>
      </rPr>
      <t>[kW] とする。</t>
    </r>
    <rPh sb="23" eb="24">
      <t>シ</t>
    </rPh>
    <rPh sb="68" eb="71">
      <t>ショウヒリョウ</t>
    </rPh>
    <rPh sb="87" eb="89">
      <t>サイダイ</t>
    </rPh>
    <rPh sb="91" eb="94">
      <t>ショウヒリョウ</t>
    </rPh>
    <phoneticPr fontId="3"/>
  </si>
  <si>
    <t>ガス消費量の許容差</t>
    <rPh sb="2" eb="4">
      <t>ショウヒ</t>
    </rPh>
    <rPh sb="4" eb="5">
      <t>リョウ</t>
    </rPh>
    <rPh sb="6" eb="8">
      <t>キョヨウ</t>
    </rPh>
    <rPh sb="8" eb="9">
      <t>サ</t>
    </rPh>
    <phoneticPr fontId="3"/>
  </si>
  <si>
    <r>
      <t>　試験鍋の70 % の水位まで水を入れ、フタを閉め（必要なときにはフタを開けてもよい。）、室温になじませた後、最大入力で加熱を始め、消費電力が一定になった時の値を試験機器の最大消費電力</t>
    </r>
    <r>
      <rPr>
        <sz val="10"/>
        <rFont val="Cambria"/>
        <family val="1"/>
      </rPr>
      <t xml:space="preserve"> </t>
    </r>
    <r>
      <rPr>
        <i/>
        <sz val="10"/>
        <rFont val="Cambria"/>
        <family val="1"/>
      </rPr>
      <t>p</t>
    </r>
    <r>
      <rPr>
        <vertAlign val="subscript"/>
        <sz val="10"/>
        <rFont val="Cambria"/>
        <family val="1"/>
      </rPr>
      <t>xE</t>
    </r>
    <r>
      <rPr>
        <sz val="10"/>
        <rFont val="Cambria"/>
        <family val="1"/>
      </rPr>
      <t xml:space="preserve"> </t>
    </r>
    <r>
      <rPr>
        <sz val="10"/>
        <rFont val="ＭＳ Ｐゴシック"/>
        <family val="3"/>
        <charset val="128"/>
        <scheme val="major"/>
      </rPr>
      <t>[kW] とする。ただし、回路の切換えまたは発熱体の特性により、消費電力が段階的またはゆるやかに変化する場合には、その最大値とする。</t>
    </r>
    <rPh sb="23" eb="24">
      <t>シ</t>
    </rPh>
    <rPh sb="66" eb="68">
      <t>ショウヒ</t>
    </rPh>
    <rPh sb="68" eb="70">
      <t>デンリョク</t>
    </rPh>
    <rPh sb="129" eb="131">
      <t>ショウヒ</t>
    </rPh>
    <rPh sb="131" eb="133">
      <t>デンリョク</t>
    </rPh>
    <phoneticPr fontId="3"/>
  </si>
  <si>
    <t>　許容差±10%</t>
    <rPh sb="1" eb="3">
      <t>キョヨウ</t>
    </rPh>
    <rPh sb="3" eb="4">
      <t>サ</t>
    </rPh>
    <phoneticPr fontId="3"/>
  </si>
  <si>
    <t>ティルティングパン</t>
    <phoneticPr fontId="3"/>
  </si>
  <si>
    <r>
      <rPr>
        <sz val="10"/>
        <rFont val="Symbol"/>
        <family val="1"/>
        <charset val="2"/>
      </rPr>
      <t xml:space="preserve">  </t>
    </r>
    <r>
      <rPr>
        <sz val="10"/>
        <rFont val="ＭＳ Ｐゴシック"/>
        <family val="3"/>
        <charset val="128"/>
      </rPr>
      <t>釜の70% の水位まで水を入れ、フタを閉め、室温になじませた後、加熱に用いる水の初温</t>
    </r>
    <r>
      <rPr>
        <i/>
        <sz val="10"/>
        <rFont val="Cambria"/>
        <family val="1"/>
      </rPr>
      <t>θ</t>
    </r>
    <r>
      <rPr>
        <vertAlign val="subscript"/>
        <sz val="10"/>
        <rFont val="Cambria"/>
        <family val="1"/>
      </rPr>
      <t>s</t>
    </r>
    <r>
      <rPr>
        <vertAlign val="subscript"/>
        <sz val="10"/>
        <rFont val="Century"/>
        <family val="1"/>
      </rPr>
      <t xml:space="preserve"> </t>
    </r>
    <r>
      <rPr>
        <sz val="10"/>
        <rFont val="ＭＳ Ｐゴシック"/>
        <family val="3"/>
        <charset val="128"/>
      </rPr>
      <t>[℃] を測定する。最大入力で加熱を始め、水温が95 ℃に達した時間</t>
    </r>
    <r>
      <rPr>
        <i/>
        <sz val="10"/>
        <rFont val="Cambria"/>
        <family val="1"/>
      </rPr>
      <t>T</t>
    </r>
    <r>
      <rPr>
        <vertAlign val="subscript"/>
        <sz val="10"/>
        <rFont val="Cambria"/>
        <family val="1"/>
      </rPr>
      <t>g</t>
    </r>
    <r>
      <rPr>
        <i/>
        <sz val="10"/>
        <rFont val="Century"/>
        <family val="1"/>
      </rPr>
      <t xml:space="preserve"> </t>
    </r>
    <r>
      <rPr>
        <sz val="10"/>
        <rFont val="ＭＳ Ｐゴシック"/>
        <family val="3"/>
        <charset val="128"/>
      </rPr>
      <t>[min] を測定する。  立上り性能</t>
    </r>
    <r>
      <rPr>
        <i/>
        <sz val="10"/>
        <rFont val="Cambria"/>
        <family val="1"/>
      </rPr>
      <t>t</t>
    </r>
    <r>
      <rPr>
        <vertAlign val="subscript"/>
        <sz val="10"/>
        <rFont val="Cambria"/>
        <family val="1"/>
      </rPr>
      <t>s</t>
    </r>
    <r>
      <rPr>
        <sz val="10"/>
        <rFont val="Cambria"/>
        <family val="1"/>
      </rPr>
      <t xml:space="preserve"> </t>
    </r>
    <r>
      <rPr>
        <sz val="10"/>
        <rFont val="ＭＳ Ｐゴシック"/>
        <family val="3"/>
        <charset val="128"/>
      </rPr>
      <t>[s/kg ℃] は、次式で計算する。</t>
    </r>
    <rPh sb="21" eb="22">
      <t>シ</t>
    </rPh>
    <phoneticPr fontId="3"/>
  </si>
  <si>
    <t>規定なし</t>
    <phoneticPr fontId="3"/>
  </si>
  <si>
    <t>規定なし</t>
    <rPh sb="0" eb="2">
      <t>キテイ</t>
    </rPh>
    <phoneticPr fontId="3"/>
  </si>
  <si>
    <r>
      <rPr>
        <i/>
        <sz val="10"/>
        <rFont val="Cambria"/>
        <family val="1"/>
      </rPr>
      <t>P</t>
    </r>
    <r>
      <rPr>
        <vertAlign val="subscript"/>
        <sz val="10"/>
        <rFont val="Cambria"/>
        <family val="1"/>
      </rPr>
      <t>cG</t>
    </r>
    <r>
      <rPr>
        <sz val="10"/>
        <rFont val="ＭＳ Ｐゴシック"/>
        <family val="3"/>
        <charset val="128"/>
      </rPr>
      <t xml:space="preserve">　：ガス消費量[kWh/回] </t>
    </r>
    <rPh sb="7" eb="9">
      <t>ショウヒ</t>
    </rPh>
    <rPh sb="10" eb="11">
      <t>リキリョウ</t>
    </rPh>
    <phoneticPr fontId="3"/>
  </si>
  <si>
    <t>調理領域内部の測定点数 =</t>
    <rPh sb="4" eb="6">
      <t>ナイブ</t>
    </rPh>
    <rPh sb="7" eb="9">
      <t>ソクテイ</t>
    </rPh>
    <rPh sb="9" eb="11">
      <t>テンスウ</t>
    </rPh>
    <phoneticPr fontId="3"/>
  </si>
  <si>
    <r>
      <t>①予熱時間</t>
    </r>
    <r>
      <rPr>
        <i/>
        <sz val="10"/>
        <rFont val="Cambria"/>
        <family val="1"/>
      </rPr>
      <t>T</t>
    </r>
    <r>
      <rPr>
        <vertAlign val="subscript"/>
        <sz val="10"/>
        <rFont val="Cambria"/>
        <family val="1"/>
      </rPr>
      <t>1</t>
    </r>
    <r>
      <rPr>
        <sz val="10"/>
        <rFont val="ＭＳ Ｐゴシック"/>
        <family val="3"/>
        <charset val="128"/>
      </rPr>
      <t>[min]の決定</t>
    </r>
    <rPh sb="1" eb="3">
      <t>ヨネツ</t>
    </rPh>
    <rPh sb="3" eb="5">
      <t>ジカン</t>
    </rPh>
    <rPh sb="13" eb="15">
      <t>ケッテイ</t>
    </rPh>
    <phoneticPr fontId="3"/>
  </si>
  <si>
    <r>
      <t>②煮込み設定温度θ</t>
    </r>
    <r>
      <rPr>
        <vertAlign val="subscript"/>
        <sz val="10"/>
        <rFont val="ＭＳ Ｐゴシック"/>
        <family val="3"/>
        <charset val="128"/>
      </rPr>
      <t>4</t>
    </r>
    <r>
      <rPr>
        <sz val="10"/>
        <rFont val="ＭＳ Ｐゴシック"/>
        <family val="3"/>
        <charset val="128"/>
      </rPr>
      <t>[℃]の決定</t>
    </r>
    <rPh sb="1" eb="3">
      <t>ニコ</t>
    </rPh>
    <rPh sb="4" eb="6">
      <t>セッテイ</t>
    </rPh>
    <rPh sb="6" eb="8">
      <t>オンド</t>
    </rPh>
    <rPh sb="14" eb="16">
      <t>ケッテイ</t>
    </rPh>
    <phoneticPr fontId="3"/>
  </si>
  <si>
    <r>
      <t>　　パン底表面の最高温度が</t>
    </r>
    <r>
      <rPr>
        <sz val="10"/>
        <rFont val="Cambria"/>
        <family val="1"/>
      </rPr>
      <t>180</t>
    </r>
    <r>
      <rPr>
        <sz val="10"/>
        <rFont val="ＭＳ Ｐゴシック"/>
        <family val="3"/>
        <charset val="128"/>
      </rPr>
      <t>℃に達した時間を予備試験で求める。</t>
    </r>
    <rPh sb="4" eb="5">
      <t>ソコ</t>
    </rPh>
    <rPh sb="5" eb="7">
      <t>ヒョウメン</t>
    </rPh>
    <rPh sb="8" eb="10">
      <t>サイコウ</t>
    </rPh>
    <rPh sb="10" eb="12">
      <t>オンド</t>
    </rPh>
    <rPh sb="18" eb="19">
      <t>タッ</t>
    </rPh>
    <rPh sb="21" eb="23">
      <t>ジカン</t>
    </rPh>
    <rPh sb="24" eb="26">
      <t>ヨビ</t>
    </rPh>
    <rPh sb="26" eb="28">
      <t>シケン</t>
    </rPh>
    <rPh sb="29" eb="30">
      <t>モト</t>
    </rPh>
    <phoneticPr fontId="3"/>
  </si>
  <si>
    <r>
      <t>　　　　パン底表面の最高温度が</t>
    </r>
    <r>
      <rPr>
        <sz val="10"/>
        <rFont val="Cambria"/>
        <family val="1"/>
      </rPr>
      <t>180</t>
    </r>
    <r>
      <rPr>
        <sz val="10"/>
        <rFont val="ＭＳ Ｐゴシック"/>
        <family val="3"/>
        <charset val="128"/>
      </rPr>
      <t>℃に達した時間</t>
    </r>
    <rPh sb="6" eb="7">
      <t>ソコ</t>
    </rPh>
    <rPh sb="7" eb="9">
      <t>ヒョウメン</t>
    </rPh>
    <rPh sb="10" eb="12">
      <t>サイコウ</t>
    </rPh>
    <rPh sb="12" eb="14">
      <t>オンド</t>
    </rPh>
    <rPh sb="20" eb="21">
      <t>タッ</t>
    </rPh>
    <rPh sb="23" eb="25">
      <t>ジカン</t>
    </rPh>
    <phoneticPr fontId="3"/>
  </si>
  <si>
    <t>　　沸騰寸前の状態を維持できる温度を予備試験で求める。</t>
    <rPh sb="2" eb="4">
      <t>フットウ</t>
    </rPh>
    <rPh sb="4" eb="6">
      <t>スンゼン</t>
    </rPh>
    <rPh sb="7" eb="9">
      <t>ジョウタイ</t>
    </rPh>
    <rPh sb="10" eb="12">
      <t>イジ</t>
    </rPh>
    <rPh sb="15" eb="17">
      <t>オンド</t>
    </rPh>
    <rPh sb="18" eb="20">
      <t>ヨビ</t>
    </rPh>
    <rPh sb="20" eb="22">
      <t>シケン</t>
    </rPh>
    <rPh sb="23" eb="24">
      <t>モト</t>
    </rPh>
    <phoneticPr fontId="3"/>
  </si>
  <si>
    <r>
      <t>　　θ</t>
    </r>
    <r>
      <rPr>
        <vertAlign val="subscript"/>
        <sz val="10"/>
        <rFont val="Cambria"/>
        <family val="1"/>
      </rPr>
      <t>4</t>
    </r>
    <r>
      <rPr>
        <sz val="10"/>
        <rFont val="ＭＳ Ｐゴシック"/>
        <family val="3"/>
        <charset val="128"/>
      </rPr>
      <t xml:space="preserve"> ：煮込み設定温度[℃]　</t>
    </r>
    <rPh sb="6" eb="8">
      <t>ニコ</t>
    </rPh>
    <rPh sb="9" eb="11">
      <t>セッテイ</t>
    </rPh>
    <rPh sb="11" eb="13">
      <t>オンド</t>
    </rPh>
    <phoneticPr fontId="3"/>
  </si>
  <si>
    <r>
      <t>θ</t>
    </r>
    <r>
      <rPr>
        <i/>
        <vertAlign val="subscript"/>
        <sz val="10"/>
        <rFont val="Cambria"/>
        <family val="1"/>
      </rPr>
      <t>4</t>
    </r>
    <r>
      <rPr>
        <sz val="10"/>
        <rFont val="Cambria"/>
        <family val="1"/>
      </rPr>
      <t xml:space="preserve"> = </t>
    </r>
    <phoneticPr fontId="3"/>
  </si>
  <si>
    <t>（℃）</t>
    <phoneticPr fontId="3"/>
  </si>
  <si>
    <t>（℃）</t>
    <phoneticPr fontId="3"/>
  </si>
  <si>
    <t>（min）</t>
    <phoneticPr fontId="3"/>
  </si>
  <si>
    <r>
      <t>20</t>
    </r>
    <r>
      <rPr>
        <vertAlign val="subscript"/>
        <sz val="10"/>
        <rFont val="Century"/>
        <family val="1"/>
      </rPr>
      <t xml:space="preserve"> </t>
    </r>
    <r>
      <rPr>
        <sz val="10"/>
        <rFont val="ＭＳ Ｐゴシック"/>
        <family val="3"/>
        <charset val="128"/>
      </rPr>
      <t>：煮込み時間［min］</t>
    </r>
    <rPh sb="4" eb="6">
      <t>ニコ</t>
    </rPh>
    <rPh sb="7" eb="9">
      <t>ジカン</t>
    </rPh>
    <phoneticPr fontId="3"/>
  </si>
  <si>
    <r>
      <rPr>
        <sz val="10"/>
        <rFont val="Symbol"/>
        <family val="1"/>
        <charset val="2"/>
      </rPr>
      <t xml:space="preserve">  </t>
    </r>
    <r>
      <rPr>
        <sz val="10"/>
        <rFont val="ＭＳ Ｐゴシック"/>
        <family val="3"/>
        <charset val="128"/>
      </rPr>
      <t>釜の70% の水位まで水を入れ、フタを閉め、室温になじませた後、加熱に用いる水の初温</t>
    </r>
    <r>
      <rPr>
        <i/>
        <sz val="10"/>
        <rFont val="Cambria"/>
        <family val="1"/>
      </rPr>
      <t>θ</t>
    </r>
    <r>
      <rPr>
        <vertAlign val="subscript"/>
        <sz val="10"/>
        <rFont val="Cambria"/>
        <family val="1"/>
      </rPr>
      <t>s</t>
    </r>
    <r>
      <rPr>
        <vertAlign val="subscript"/>
        <sz val="10"/>
        <rFont val="Century"/>
        <family val="1"/>
      </rPr>
      <t xml:space="preserve"> </t>
    </r>
    <r>
      <rPr>
        <sz val="10"/>
        <rFont val="ＭＳ Ｐゴシック"/>
        <family val="3"/>
        <charset val="128"/>
      </rPr>
      <t>[℃] を測定する。最大入力で加熱を始め、水温が初温</t>
    </r>
    <r>
      <rPr>
        <i/>
        <sz val="10"/>
        <rFont val="Cambria"/>
        <family val="1"/>
      </rPr>
      <t>θ</t>
    </r>
    <r>
      <rPr>
        <vertAlign val="subscript"/>
        <sz val="10"/>
        <rFont val="Cambria"/>
        <family val="1"/>
      </rPr>
      <t>s</t>
    </r>
    <r>
      <rPr>
        <sz val="10"/>
        <rFont val="ＭＳ Ｐゴシック"/>
        <family val="3"/>
        <charset val="128"/>
      </rPr>
      <t xml:space="preserve"> [℃] より45 ℃上昇した時に撹拌羽根等で撹拌を始め、初温</t>
    </r>
    <r>
      <rPr>
        <i/>
        <sz val="10"/>
        <rFont val="Cambria"/>
        <family val="1"/>
      </rPr>
      <t>θ</t>
    </r>
    <r>
      <rPr>
        <vertAlign val="subscript"/>
        <sz val="10"/>
        <rFont val="Cambria"/>
        <family val="1"/>
      </rPr>
      <t>s</t>
    </r>
    <r>
      <rPr>
        <sz val="10"/>
        <rFont val="ＭＳ Ｐゴシック"/>
        <family val="3"/>
        <charset val="128"/>
      </rPr>
      <t xml:space="preserve"> [℃] より50℃上昇したら加熱を停止する。さらに撹拌を続け、到達最高温度を加熱された水の最終温度</t>
    </r>
    <r>
      <rPr>
        <i/>
        <sz val="10"/>
        <rFont val="Cambria"/>
        <family val="1"/>
      </rPr>
      <t>θ</t>
    </r>
    <r>
      <rPr>
        <vertAlign val="subscript"/>
        <sz val="10"/>
        <rFont val="Cambria"/>
        <family val="1"/>
      </rPr>
      <t>f</t>
    </r>
    <r>
      <rPr>
        <vertAlign val="subscript"/>
        <sz val="10"/>
        <rFont val="Century"/>
        <family val="1"/>
      </rPr>
      <t xml:space="preserve">  </t>
    </r>
    <r>
      <rPr>
        <sz val="10"/>
        <rFont val="ＭＳ Ｐゴシック"/>
        <family val="3"/>
        <charset val="128"/>
      </rPr>
      <t>[℃]とする。加熱に要したガス消費量</t>
    </r>
    <r>
      <rPr>
        <i/>
        <sz val="10"/>
        <rFont val="Cambria"/>
        <family val="1"/>
      </rPr>
      <t>P</t>
    </r>
    <r>
      <rPr>
        <vertAlign val="subscript"/>
        <sz val="10"/>
        <rFont val="Cambria"/>
        <family val="1"/>
      </rPr>
      <t>tG</t>
    </r>
    <r>
      <rPr>
        <sz val="10"/>
        <rFont val="ＭＳ Ｐゴシック"/>
        <family val="3"/>
        <charset val="128"/>
      </rPr>
      <t xml:space="preserve"> [kWh] を測定する。
  立上り時熱効率</t>
    </r>
    <r>
      <rPr>
        <i/>
        <sz val="10"/>
        <rFont val="Cambria"/>
        <family val="1"/>
      </rPr>
      <t>η</t>
    </r>
    <r>
      <rPr>
        <vertAlign val="subscript"/>
        <sz val="10"/>
        <rFont val="Cambria"/>
        <family val="1"/>
      </rPr>
      <t>s</t>
    </r>
    <r>
      <rPr>
        <sz val="10"/>
        <rFont val="ＭＳ Ｐゴシック"/>
        <family val="3"/>
        <charset val="128"/>
      </rPr>
      <t xml:space="preserve"> ［%］ は、次式で計算する。
</t>
    </r>
    <rPh sb="21" eb="22">
      <t>シ</t>
    </rPh>
    <rPh sb="96" eb="97">
      <t>トウ</t>
    </rPh>
    <rPh sb="147" eb="149">
      <t>カネツ</t>
    </rPh>
    <rPh sb="152" eb="153">
      <t>ミズ</t>
    </rPh>
    <rPh sb="179" eb="180">
      <t>リョウ</t>
    </rPh>
    <phoneticPr fontId="3"/>
  </si>
  <si>
    <r>
      <t>P</t>
    </r>
    <r>
      <rPr>
        <vertAlign val="subscript"/>
        <sz val="10"/>
        <rFont val="Cambria"/>
        <family val="1"/>
      </rPr>
      <t>tG</t>
    </r>
    <r>
      <rPr>
        <sz val="10"/>
        <rFont val="Cambria"/>
        <family val="1"/>
      </rPr>
      <t xml:space="preserve"> =</t>
    </r>
    <phoneticPr fontId="3"/>
  </si>
  <si>
    <r>
      <rPr>
        <i/>
        <sz val="10"/>
        <rFont val="ＭＳ Ｐゴシック"/>
        <family val="3"/>
        <charset val="128"/>
      </rPr>
      <t>　　</t>
    </r>
    <r>
      <rPr>
        <i/>
        <sz val="10"/>
        <rFont val="Cambria"/>
        <family val="1"/>
      </rPr>
      <t>P</t>
    </r>
    <r>
      <rPr>
        <vertAlign val="subscript"/>
        <sz val="10"/>
        <rFont val="Cambria"/>
        <family val="1"/>
      </rPr>
      <t>tG</t>
    </r>
    <r>
      <rPr>
        <vertAlign val="subscript"/>
        <sz val="10"/>
        <rFont val="Century"/>
        <family val="1"/>
      </rPr>
      <t xml:space="preserve"> </t>
    </r>
    <r>
      <rPr>
        <sz val="10"/>
        <rFont val="ＭＳ Ｐゴシック"/>
        <family val="3"/>
        <charset val="128"/>
      </rPr>
      <t>: ガス消費量[kWh]</t>
    </r>
    <rPh sb="10" eb="12">
      <t>ショウヒ</t>
    </rPh>
    <rPh sb="12" eb="13">
      <t>リョウ</t>
    </rPh>
    <phoneticPr fontId="3"/>
  </si>
  <si>
    <r>
      <t>　試験機器を重量計にのせ、沸騰時に水が飛び散らない水位まで釜に水を入れ、フタを開け最大入力で加熱する。沸騰し、蒸発量が安定したのち、</t>
    </r>
    <r>
      <rPr>
        <sz val="10"/>
        <rFont val="Century"/>
        <family val="1"/>
      </rPr>
      <t>15</t>
    </r>
    <r>
      <rPr>
        <sz val="10"/>
        <rFont val="ＭＳ Ｐゴシック"/>
        <family val="3"/>
        <charset val="128"/>
      </rPr>
      <t>分以上の間の蒸発量</t>
    </r>
    <r>
      <rPr>
        <i/>
        <sz val="10"/>
        <rFont val="Cambria"/>
        <family val="1"/>
      </rPr>
      <t>M</t>
    </r>
    <r>
      <rPr>
        <vertAlign val="subscript"/>
        <sz val="10"/>
        <rFont val="Cambria"/>
        <family val="1"/>
      </rPr>
      <t>b</t>
    </r>
    <r>
      <rPr>
        <i/>
        <sz val="10"/>
        <rFont val="Century"/>
        <family val="1"/>
      </rPr>
      <t xml:space="preserve"> </t>
    </r>
    <r>
      <rPr>
        <sz val="10"/>
        <rFont val="ＭＳ Ｐゴシック"/>
        <family val="3"/>
        <charset val="128"/>
      </rPr>
      <t>[kg] およびガス消費量</t>
    </r>
    <r>
      <rPr>
        <i/>
        <sz val="10"/>
        <rFont val="Cambria"/>
        <family val="1"/>
      </rPr>
      <t>P</t>
    </r>
    <r>
      <rPr>
        <vertAlign val="subscript"/>
        <sz val="10"/>
        <rFont val="Cambria"/>
        <family val="1"/>
      </rPr>
      <t>bG</t>
    </r>
    <r>
      <rPr>
        <i/>
        <sz val="10"/>
        <rFont val="Century"/>
        <family val="1"/>
      </rPr>
      <t xml:space="preserve"> </t>
    </r>
    <r>
      <rPr>
        <sz val="10"/>
        <rFont val="ＭＳ Ｐゴシック"/>
        <family val="3"/>
        <charset val="128"/>
      </rPr>
      <t>[kWh] を測定する。
　沸騰時熱効率</t>
    </r>
    <r>
      <rPr>
        <i/>
        <sz val="10"/>
        <rFont val="Cambria"/>
        <family val="1"/>
      </rPr>
      <t>η</t>
    </r>
    <r>
      <rPr>
        <vertAlign val="subscript"/>
        <sz val="10"/>
        <rFont val="Cambria"/>
        <family val="1"/>
      </rPr>
      <t>b</t>
    </r>
    <r>
      <rPr>
        <sz val="10"/>
        <rFont val="Cambria"/>
        <family val="1"/>
      </rPr>
      <t xml:space="preserve"> </t>
    </r>
    <r>
      <rPr>
        <sz val="10"/>
        <rFont val="ＭＳ Ｐゴシック"/>
        <family val="3"/>
        <charset val="128"/>
      </rPr>
      <t>[%] は、次式で計算する。</t>
    </r>
    <rPh sb="29" eb="30">
      <t>カマ</t>
    </rPh>
    <rPh sb="39" eb="40">
      <t>ア</t>
    </rPh>
    <rPh sb="92" eb="93">
      <t>リョウ</t>
    </rPh>
    <phoneticPr fontId="3"/>
  </si>
  <si>
    <r>
      <t>　　　</t>
    </r>
    <r>
      <rPr>
        <i/>
        <sz val="10"/>
        <rFont val="Cambria"/>
        <family val="1"/>
      </rPr>
      <t>P</t>
    </r>
    <r>
      <rPr>
        <vertAlign val="subscript"/>
        <sz val="10"/>
        <rFont val="Cambria"/>
        <family val="1"/>
      </rPr>
      <t>bG</t>
    </r>
    <r>
      <rPr>
        <sz val="10"/>
        <rFont val="ＭＳ Ｐゴシック"/>
        <family val="3"/>
        <charset val="128"/>
      </rPr>
      <t xml:space="preserve"> ：ガス消費量[kWh]</t>
    </r>
    <phoneticPr fontId="3"/>
  </si>
  <si>
    <r>
      <rPr>
        <i/>
        <sz val="10"/>
        <rFont val="Cambria"/>
        <family val="1"/>
      </rPr>
      <t>P</t>
    </r>
    <r>
      <rPr>
        <vertAlign val="subscript"/>
        <sz val="10"/>
        <rFont val="Cambria"/>
        <family val="1"/>
      </rPr>
      <t>bG</t>
    </r>
    <r>
      <rPr>
        <sz val="10"/>
        <rFont val="Cambria"/>
        <family val="1"/>
      </rPr>
      <t xml:space="preserve"> = </t>
    </r>
    <phoneticPr fontId="3"/>
  </si>
  <si>
    <t>けんちん汁の標準調理工程</t>
    <phoneticPr fontId="3"/>
  </si>
  <si>
    <r>
      <rPr>
        <i/>
        <sz val="10"/>
        <rFont val="Cambria"/>
        <family val="1"/>
      </rPr>
      <t>P</t>
    </r>
    <r>
      <rPr>
        <vertAlign val="subscript"/>
        <sz val="10"/>
        <rFont val="Cambria"/>
        <family val="1"/>
      </rPr>
      <t>cG</t>
    </r>
    <r>
      <rPr>
        <vertAlign val="subscript"/>
        <sz val="10"/>
        <rFont val="Century"/>
        <family val="1"/>
      </rPr>
      <t xml:space="preserve"> </t>
    </r>
    <r>
      <rPr>
        <sz val="10"/>
        <rFont val="ＭＳ Ｐゴシック"/>
        <family val="3"/>
        <charset val="128"/>
      </rPr>
      <t>: ガス消費量[kWh/回]</t>
    </r>
    <phoneticPr fontId="3"/>
  </si>
  <si>
    <r>
      <rPr>
        <i/>
        <sz val="10"/>
        <rFont val="Cambria"/>
        <family val="1"/>
      </rPr>
      <t>Q</t>
    </r>
    <r>
      <rPr>
        <vertAlign val="subscript"/>
        <sz val="10"/>
        <rFont val="Cambria"/>
        <family val="1"/>
      </rPr>
      <t>cG</t>
    </r>
    <r>
      <rPr>
        <vertAlign val="subscript"/>
        <sz val="10"/>
        <rFont val="ＭＳ Ｐゴシック"/>
        <family val="3"/>
        <charset val="128"/>
      </rPr>
      <t xml:space="preserve"> </t>
    </r>
    <r>
      <rPr>
        <sz val="10"/>
        <rFont val="ＭＳ Ｐゴシック"/>
        <family val="3"/>
        <charset val="128"/>
      </rPr>
      <t>: 調理時ガス消費量[kWh/回]</t>
    </r>
    <phoneticPr fontId="3"/>
  </si>
  <si>
    <r>
      <rPr>
        <i/>
        <sz val="10"/>
        <rFont val="Cambria"/>
        <family val="1"/>
      </rPr>
      <t>n</t>
    </r>
    <r>
      <rPr>
        <vertAlign val="subscript"/>
        <sz val="10"/>
        <rFont val="Cambria"/>
        <family val="1"/>
      </rPr>
      <t>d</t>
    </r>
    <r>
      <rPr>
        <vertAlign val="subscript"/>
        <sz val="10"/>
        <rFont val="ＭＳ Ｐゴシック"/>
        <family val="3"/>
        <charset val="128"/>
      </rPr>
      <t xml:space="preserve"> </t>
    </r>
    <r>
      <rPr>
        <sz val="10"/>
        <rFont val="ＭＳ Ｐゴシック"/>
        <family val="3"/>
        <charset val="128"/>
      </rPr>
      <t>: 調理回数[回/日]　 　標準値は1回/日</t>
    </r>
    <phoneticPr fontId="3"/>
  </si>
  <si>
    <r>
      <rPr>
        <i/>
        <sz val="10"/>
        <rFont val="Cambria"/>
        <family val="1"/>
      </rPr>
      <t>Q</t>
    </r>
    <r>
      <rPr>
        <vertAlign val="subscript"/>
        <sz val="10"/>
        <rFont val="Cambria"/>
        <family val="1"/>
      </rPr>
      <t>dNG</t>
    </r>
    <r>
      <rPr>
        <vertAlign val="subscript"/>
        <sz val="10"/>
        <rFont val="Century"/>
        <family val="1"/>
      </rPr>
      <t xml:space="preserve"> </t>
    </r>
    <r>
      <rPr>
        <sz val="10"/>
        <rFont val="ＭＳ Ｐゴシック"/>
        <family val="3"/>
        <charset val="128"/>
      </rPr>
      <t>: 日あたりガス消費量[kWh/日]</t>
    </r>
    <phoneticPr fontId="3"/>
  </si>
  <si>
    <r>
      <rPr>
        <i/>
        <sz val="10"/>
        <rFont val="Cambria"/>
        <family val="1"/>
      </rPr>
      <t>Q</t>
    </r>
    <r>
      <rPr>
        <vertAlign val="subscript"/>
        <sz val="10"/>
        <rFont val="Cambria"/>
        <family val="1"/>
      </rPr>
      <t xml:space="preserve">cE </t>
    </r>
    <r>
      <rPr>
        <sz val="10"/>
        <rFont val="ＭＳ Ｐゴシック"/>
        <family val="3"/>
        <charset val="128"/>
      </rPr>
      <t>: 調理時消費電力量[kWh/回]</t>
    </r>
    <rPh sb="11" eb="13">
      <t>デンリョク</t>
    </rPh>
    <phoneticPr fontId="3"/>
  </si>
  <si>
    <r>
      <rPr>
        <i/>
        <sz val="10"/>
        <rFont val="Cambria"/>
        <family val="1"/>
      </rPr>
      <t>Q</t>
    </r>
    <r>
      <rPr>
        <vertAlign val="subscript"/>
        <sz val="10"/>
        <rFont val="Cambria"/>
        <family val="1"/>
      </rPr>
      <t xml:space="preserve">dNE </t>
    </r>
    <r>
      <rPr>
        <sz val="10"/>
        <rFont val="ＭＳ Ｐゴシック"/>
        <family val="3"/>
        <charset val="128"/>
      </rPr>
      <t>: 日あたり消費電力量[kWh/日]</t>
    </r>
    <rPh sb="13" eb="15">
      <t>デンリョク</t>
    </rPh>
    <phoneticPr fontId="3"/>
  </si>
  <si>
    <r>
      <rPr>
        <i/>
        <sz val="10"/>
        <rFont val="Cambria"/>
        <family val="1"/>
      </rPr>
      <t>n</t>
    </r>
    <r>
      <rPr>
        <vertAlign val="subscript"/>
        <sz val="10"/>
        <rFont val="Cambria"/>
        <family val="1"/>
      </rPr>
      <t>d</t>
    </r>
    <r>
      <rPr>
        <vertAlign val="subscript"/>
        <sz val="10"/>
        <rFont val="ＭＳ Ｐゴシック"/>
        <family val="3"/>
        <charset val="128"/>
      </rPr>
      <t xml:space="preserve"> </t>
    </r>
    <r>
      <rPr>
        <sz val="10"/>
        <rFont val="ＭＳ Ｐゴシック"/>
        <family val="3"/>
        <charset val="128"/>
      </rPr>
      <t>: 調理回数[回/日]　 　標準値は1回/日</t>
    </r>
    <phoneticPr fontId="3"/>
  </si>
  <si>
    <t xml:space="preserve">（少数第1位を四捨五入する。ただし、190℃以上の場合は190℃、170℃以下の場合は170℃とする。）   </t>
    <phoneticPr fontId="3"/>
  </si>
  <si>
    <t>1人分</t>
    <rPh sb="2" eb="3">
      <t>ブン</t>
    </rPh>
    <phoneticPr fontId="3"/>
  </si>
  <si>
    <r>
      <rPr>
        <sz val="9"/>
        <rFont val="Cambria"/>
        <family val="1"/>
      </rPr>
      <t>1</t>
    </r>
    <r>
      <rPr>
        <sz val="9"/>
        <rFont val="ＭＳ Ｐゴシック"/>
        <family val="3"/>
        <charset val="128"/>
      </rPr>
      <t xml:space="preserve">人分重量
</t>
    </r>
    <r>
      <rPr>
        <sz val="9"/>
        <rFont val="HGP行書体"/>
        <family val="4"/>
        <charset val="128"/>
      </rPr>
      <t>ｗ</t>
    </r>
    <r>
      <rPr>
        <vertAlign val="subscript"/>
        <sz val="9"/>
        <rFont val="Cambria"/>
        <family val="1"/>
      </rPr>
      <t>w</t>
    </r>
    <rPh sb="1" eb="3">
      <t>ニンブン</t>
    </rPh>
    <rPh sb="2" eb="3">
      <t>ブン</t>
    </rPh>
    <rPh sb="3" eb="4">
      <t>ジュウ</t>
    </rPh>
    <phoneticPr fontId="3"/>
  </si>
  <si>
    <r>
      <t xml:space="preserve">食材の
</t>
    </r>
    <r>
      <rPr>
        <sz val="9"/>
        <rFont val="Cambria"/>
        <family val="1"/>
      </rPr>
      <t>1</t>
    </r>
    <r>
      <rPr>
        <sz val="9"/>
        <rFont val="ＭＳ Ｐゴシック"/>
        <family val="3"/>
        <charset val="128"/>
      </rPr>
      <t xml:space="preserve">人分重量
</t>
    </r>
    <r>
      <rPr>
        <i/>
        <sz val="11"/>
        <rFont val="Cambria"/>
        <family val="1"/>
      </rPr>
      <t xml:space="preserve"> m</t>
    </r>
    <r>
      <rPr>
        <vertAlign val="subscript"/>
        <sz val="11"/>
        <rFont val="Cambria"/>
        <family val="1"/>
      </rPr>
      <t>c</t>
    </r>
    <rPh sb="0" eb="2">
      <t>ショクザイ</t>
    </rPh>
    <rPh sb="5" eb="6">
      <t>ニン</t>
    </rPh>
    <rPh sb="6" eb="7">
      <t>ブン</t>
    </rPh>
    <rPh sb="7" eb="9">
      <t>ジュウリョウ</t>
    </rPh>
    <phoneticPr fontId="3"/>
  </si>
  <si>
    <r>
      <rPr>
        <sz val="10"/>
        <rFont val="HGP行書体"/>
        <family val="4"/>
        <charset val="128"/>
      </rPr>
      <t>ｍ</t>
    </r>
    <r>
      <rPr>
        <vertAlign val="subscript"/>
        <sz val="10"/>
        <rFont val="Cambria"/>
        <family val="1"/>
      </rPr>
      <t>c</t>
    </r>
    <r>
      <rPr>
        <vertAlign val="subscript"/>
        <sz val="10"/>
        <rFont val="HGP行書体"/>
        <family val="4"/>
        <charset val="128"/>
      </rPr>
      <t>　</t>
    </r>
    <r>
      <rPr>
        <vertAlign val="subscript"/>
        <sz val="10"/>
        <rFont val="Century"/>
        <family val="1"/>
      </rPr>
      <t xml:space="preserve"> </t>
    </r>
    <r>
      <rPr>
        <sz val="10"/>
        <rFont val="ＭＳ Ｐゴシック"/>
        <family val="3"/>
        <charset val="128"/>
      </rPr>
      <t>：食材の</t>
    </r>
    <r>
      <rPr>
        <sz val="10"/>
        <rFont val="Century"/>
        <family val="1"/>
      </rPr>
      <t>1</t>
    </r>
    <r>
      <rPr>
        <sz val="10"/>
        <rFont val="ＭＳ Ｐゴシック"/>
        <family val="3"/>
        <charset val="128"/>
      </rPr>
      <t>人分重量[g]　（表2)</t>
    </r>
    <rPh sb="5" eb="7">
      <t>ショクザイ</t>
    </rPh>
    <rPh sb="11" eb="13">
      <t>ジュウリョウ</t>
    </rPh>
    <rPh sb="18" eb="19">
      <t>ヒョウ</t>
    </rPh>
    <phoneticPr fontId="3"/>
  </si>
  <si>
    <r>
      <rPr>
        <sz val="10"/>
        <rFont val="HGP行書体"/>
        <family val="4"/>
        <charset val="128"/>
      </rPr>
      <t>ｗ</t>
    </r>
    <r>
      <rPr>
        <vertAlign val="subscript"/>
        <sz val="10"/>
        <rFont val="Cambria"/>
        <family val="1"/>
      </rPr>
      <t>w</t>
    </r>
    <r>
      <rPr>
        <vertAlign val="subscript"/>
        <sz val="10"/>
        <rFont val="HGP行書体"/>
        <family val="4"/>
        <charset val="128"/>
      </rPr>
      <t>　</t>
    </r>
    <r>
      <rPr>
        <sz val="10"/>
        <rFont val="ＭＳ Ｐゴシック"/>
        <family val="3"/>
        <charset val="128"/>
      </rPr>
      <t>：水に置き換える場合の</t>
    </r>
    <r>
      <rPr>
        <sz val="10"/>
        <rFont val="Cambria"/>
        <family val="1"/>
      </rPr>
      <t>1</t>
    </r>
    <r>
      <rPr>
        <sz val="10"/>
        <rFont val="ＭＳ Ｐゴシック"/>
        <family val="3"/>
        <charset val="128"/>
      </rPr>
      <t>人分重量[g]</t>
    </r>
    <rPh sb="6" eb="7">
      <t>オ</t>
    </rPh>
    <rPh sb="8" eb="9">
      <t>カ</t>
    </rPh>
    <rPh sb="17" eb="18">
      <t>ジュウ</t>
    </rPh>
    <phoneticPr fontId="3"/>
  </si>
  <si>
    <t>気圧
(hPa)</t>
    <rPh sb="0" eb="1">
      <t>キ</t>
    </rPh>
    <rPh sb="1" eb="2">
      <t>アツ</t>
    </rPh>
    <phoneticPr fontId="3"/>
  </si>
  <si>
    <r>
      <rPr>
        <i/>
        <sz val="10"/>
        <rFont val="Cambria"/>
        <family val="1"/>
      </rPr>
      <t>T</t>
    </r>
    <r>
      <rPr>
        <vertAlign val="subscript"/>
        <sz val="10"/>
        <rFont val="Cambria"/>
        <family val="1"/>
      </rPr>
      <t>1</t>
    </r>
    <r>
      <rPr>
        <sz val="10"/>
        <rFont val="ＭＳ Ｐゴシック"/>
        <family val="3"/>
        <charset val="128"/>
        <scheme val="minor"/>
      </rPr>
      <t xml:space="preserve"> ：予熱時間［min］　　パン底表面の最高温度が150 ℃に達した時間</t>
    </r>
    <rPh sb="4" eb="6">
      <t>ヨネツ</t>
    </rPh>
    <rPh sb="6" eb="8">
      <t>ジカン</t>
    </rPh>
    <rPh sb="17" eb="18">
      <t>ゾコ</t>
    </rPh>
    <rPh sb="18" eb="20">
      <t>ヒョウメン</t>
    </rPh>
    <rPh sb="21" eb="23">
      <t>サイコウ</t>
    </rPh>
    <rPh sb="23" eb="25">
      <t>オンド</t>
    </rPh>
    <rPh sb="32" eb="33">
      <t>タッ</t>
    </rPh>
    <rPh sb="35" eb="37">
      <t>ジカン</t>
    </rPh>
    <phoneticPr fontId="3"/>
  </si>
  <si>
    <r>
      <rPr>
        <i/>
        <sz val="10"/>
        <rFont val="Cambria"/>
        <family val="1"/>
      </rPr>
      <t>θ</t>
    </r>
    <r>
      <rPr>
        <vertAlign val="subscript"/>
        <sz val="10"/>
        <rFont val="Cambria"/>
        <family val="1"/>
      </rPr>
      <t>4</t>
    </r>
    <r>
      <rPr>
        <sz val="10"/>
        <rFont val="Century"/>
        <family val="1"/>
      </rPr>
      <t xml:space="preserve"> </t>
    </r>
    <r>
      <rPr>
        <sz val="10"/>
        <rFont val="ＭＳ Ｐゴシック"/>
        <family val="3"/>
        <charset val="128"/>
      </rPr>
      <t>：煮込み設定温度</t>
    </r>
    <r>
      <rPr>
        <sz val="10"/>
        <rFont val="Century"/>
        <family val="1"/>
      </rPr>
      <t>[</t>
    </r>
    <r>
      <rPr>
        <sz val="10"/>
        <rFont val="ＭＳ Ｐゴシック"/>
        <family val="3"/>
        <charset val="128"/>
      </rPr>
      <t>℃</t>
    </r>
    <r>
      <rPr>
        <sz val="10"/>
        <rFont val="Century"/>
        <family val="1"/>
      </rPr>
      <t>]</t>
    </r>
    <r>
      <rPr>
        <sz val="10"/>
        <rFont val="ＭＳ Ｐゴシック"/>
        <family val="3"/>
        <charset val="128"/>
      </rPr>
      <t>　　沸騰寸前の状態を維持できる温度</t>
    </r>
    <rPh sb="16" eb="18">
      <t>フットウ</t>
    </rPh>
    <rPh sb="18" eb="20">
      <t>スンゼン</t>
    </rPh>
    <rPh sb="21" eb="23">
      <t>ジョウタイ</t>
    </rPh>
    <rPh sb="24" eb="26">
      <t>イジ</t>
    </rPh>
    <rPh sb="29" eb="31">
      <t>オンド</t>
    </rPh>
    <phoneticPr fontId="3"/>
  </si>
  <si>
    <r>
      <rPr>
        <i/>
        <sz val="10"/>
        <rFont val="Cambria"/>
        <family val="1"/>
      </rPr>
      <t>T</t>
    </r>
    <r>
      <rPr>
        <vertAlign val="subscript"/>
        <sz val="10"/>
        <rFont val="Cambria"/>
        <family val="1"/>
      </rPr>
      <t xml:space="preserve">c </t>
    </r>
    <r>
      <rPr>
        <sz val="10"/>
        <rFont val="ＭＳ Ｐゴシック"/>
        <family val="3"/>
        <charset val="128"/>
      </rPr>
      <t xml:space="preserve">：調理に要した時間［min/回］    </t>
    </r>
    <r>
      <rPr>
        <sz val="10"/>
        <rFont val="Cambria"/>
        <family val="1"/>
      </rPr>
      <t xml:space="preserve"> </t>
    </r>
    <r>
      <rPr>
        <i/>
        <sz val="10"/>
        <rFont val="Cambria"/>
        <family val="1"/>
      </rPr>
      <t>T</t>
    </r>
    <r>
      <rPr>
        <vertAlign val="subscript"/>
        <sz val="10"/>
        <rFont val="Cambria"/>
        <family val="1"/>
      </rPr>
      <t>c</t>
    </r>
    <r>
      <rPr>
        <sz val="10"/>
        <rFont val="Cambria"/>
        <family val="1"/>
      </rPr>
      <t xml:space="preserve"> =</t>
    </r>
    <r>
      <rPr>
        <i/>
        <sz val="10"/>
        <rFont val="Cambria"/>
        <family val="1"/>
      </rPr>
      <t xml:space="preserve"> T</t>
    </r>
    <r>
      <rPr>
        <vertAlign val="subscript"/>
        <sz val="10"/>
        <rFont val="Cambria"/>
        <family val="1"/>
      </rPr>
      <t>1</t>
    </r>
    <r>
      <rPr>
        <sz val="10"/>
        <rFont val="Cambria"/>
        <family val="1"/>
      </rPr>
      <t xml:space="preserve"> + 6 + </t>
    </r>
    <r>
      <rPr>
        <i/>
        <sz val="10"/>
        <rFont val="Cambria"/>
        <family val="1"/>
      </rPr>
      <t>T</t>
    </r>
    <r>
      <rPr>
        <vertAlign val="subscript"/>
        <sz val="10"/>
        <rFont val="Cambria"/>
        <family val="1"/>
      </rPr>
      <t>3</t>
    </r>
    <r>
      <rPr>
        <sz val="10"/>
        <rFont val="Cambria"/>
        <family val="1"/>
      </rPr>
      <t xml:space="preserve"> + 20</t>
    </r>
    <rPh sb="4" eb="6">
      <t>チョウリ</t>
    </rPh>
    <rPh sb="7" eb="8">
      <t>ヨウ</t>
    </rPh>
    <rPh sb="10" eb="12">
      <t>ジカン</t>
    </rPh>
    <rPh sb="17" eb="18">
      <t>カイ</t>
    </rPh>
    <phoneticPr fontId="3"/>
  </si>
  <si>
    <t>[流量計の選択]</t>
    <rPh sb="1" eb="4">
      <t>リュウリョウケイ</t>
    </rPh>
    <rPh sb="5" eb="7">
      <t>センタク</t>
    </rPh>
    <phoneticPr fontId="3"/>
  </si>
  <si>
    <r>
      <rPr>
        <sz val="10"/>
        <rFont val="Century"/>
        <family val="1"/>
      </rPr>
      <t xml:space="preserve">  </t>
    </r>
    <r>
      <rPr>
        <sz val="10"/>
        <rFont val="ＭＳ Ｐゴシック"/>
        <family val="3"/>
        <charset val="128"/>
      </rPr>
      <t>調理品目をけんちん汁とし、小学校用を想定した食材を性能測定基準の巻末資料</t>
    </r>
    <r>
      <rPr>
        <sz val="10"/>
        <rFont val="Century"/>
        <family val="1"/>
      </rPr>
      <t>1</t>
    </r>
    <r>
      <rPr>
        <sz val="10"/>
        <rFont val="ＭＳ Ｐゴシック"/>
        <family val="3"/>
        <charset val="128"/>
      </rPr>
      <t xml:space="preserve"> に示す。最大調理量</t>
    </r>
    <r>
      <rPr>
        <i/>
        <sz val="10"/>
        <rFont val="Cambria"/>
        <family val="1"/>
      </rPr>
      <t>V</t>
    </r>
    <r>
      <rPr>
        <vertAlign val="subscript"/>
        <sz val="10"/>
        <rFont val="Cambria"/>
        <family val="1"/>
      </rPr>
      <t>m</t>
    </r>
    <r>
      <rPr>
        <vertAlign val="subscript"/>
        <sz val="10"/>
        <rFont val="Century"/>
        <family val="1"/>
      </rPr>
      <t xml:space="preserve"> </t>
    </r>
    <r>
      <rPr>
        <sz val="10"/>
        <rFont val="Century"/>
        <family val="1"/>
      </rPr>
      <t>[</t>
    </r>
    <r>
      <rPr>
        <sz val="10"/>
        <rFont val="ＭＳ Ｐゴシック"/>
        <family val="3"/>
        <charset val="128"/>
      </rPr>
      <t>食/回] の食材を用意し、下図 に示す予熱、炒め、煮立ておよび煮込みの工程（煮立て時および煮込み時には、フタを閉める。）で調理する。ただし、食材を用いる替わりに、性能測定基準の巻末資料1 に示す方法で水に置き換えてもよい。
  最大調理量</t>
    </r>
    <r>
      <rPr>
        <i/>
        <sz val="10"/>
        <rFont val="Cambria"/>
        <family val="1"/>
      </rPr>
      <t>V</t>
    </r>
    <r>
      <rPr>
        <vertAlign val="subscript"/>
        <sz val="10"/>
        <rFont val="Cambria"/>
        <family val="1"/>
      </rPr>
      <t>m</t>
    </r>
    <r>
      <rPr>
        <vertAlign val="subscript"/>
        <sz val="10"/>
        <rFont val="Century"/>
        <family val="1"/>
      </rPr>
      <t xml:space="preserve"> </t>
    </r>
    <r>
      <rPr>
        <sz val="10"/>
        <rFont val="ＭＳ Ｐゴシック"/>
        <family val="3"/>
        <charset val="128"/>
      </rPr>
      <t>[食/回] は、パンの70 % の水位に相当する量を目安とし、製造者の推奨値とする。煮込み設定温度</t>
    </r>
    <r>
      <rPr>
        <i/>
        <sz val="10"/>
        <rFont val="Cambria"/>
        <family val="1"/>
      </rPr>
      <t>θ</t>
    </r>
    <r>
      <rPr>
        <vertAlign val="subscript"/>
        <sz val="10"/>
        <rFont val="Cambria"/>
        <family val="1"/>
      </rPr>
      <t>4</t>
    </r>
    <r>
      <rPr>
        <sz val="10"/>
        <rFont val="ＭＳ Ｐゴシック"/>
        <family val="3"/>
        <charset val="128"/>
      </rPr>
      <t>[℃] は、沸騰寸前の状態を維持するため、煮込み終了時のパン底表面の温度が煮込み開始時のパン底表面の温度より2 ℃下回らない温度を目安とし、予備試験で求める。調理に要した時間</t>
    </r>
    <r>
      <rPr>
        <i/>
        <sz val="10"/>
        <rFont val="Cambria"/>
        <family val="1"/>
      </rPr>
      <t>T</t>
    </r>
    <r>
      <rPr>
        <vertAlign val="subscript"/>
        <sz val="10"/>
        <rFont val="Cambria"/>
        <family val="1"/>
      </rPr>
      <t>c</t>
    </r>
    <r>
      <rPr>
        <vertAlign val="subscript"/>
        <sz val="10"/>
        <rFont val="Century"/>
        <family val="1"/>
      </rPr>
      <t xml:space="preserve"> </t>
    </r>
    <r>
      <rPr>
        <sz val="10"/>
        <rFont val="ＭＳ Ｐゴシック"/>
        <family val="3"/>
        <charset val="128"/>
      </rPr>
      <t>[min/回] は、予熱開始から煮込み終了までの時間とする。調理に要した時間</t>
    </r>
    <r>
      <rPr>
        <i/>
        <sz val="10"/>
        <rFont val="Cambria"/>
        <family val="1"/>
      </rPr>
      <t>T</t>
    </r>
    <r>
      <rPr>
        <vertAlign val="subscript"/>
        <sz val="10"/>
        <rFont val="Cambria"/>
        <family val="1"/>
      </rPr>
      <t>c</t>
    </r>
    <r>
      <rPr>
        <sz val="10"/>
        <rFont val="ＭＳ Ｐゴシック"/>
        <family val="3"/>
        <charset val="128"/>
      </rPr>
      <t xml:space="preserve"> [min/回] の間のエネルギー消費量</t>
    </r>
    <r>
      <rPr>
        <i/>
        <sz val="10"/>
        <rFont val="Cambria"/>
        <family val="1"/>
      </rPr>
      <t>P</t>
    </r>
    <r>
      <rPr>
        <vertAlign val="subscript"/>
        <sz val="10"/>
        <rFont val="Cambria"/>
        <family val="1"/>
      </rPr>
      <t>c</t>
    </r>
    <r>
      <rPr>
        <sz val="10"/>
        <rFont val="ＭＳ Ｐゴシック"/>
        <family val="3"/>
        <charset val="128"/>
      </rPr>
      <t xml:space="preserve"> [kWh/回] を測定する。
 なお、ガスおよび電気などの複数のエネルギー源を消費する試験機器のエネルギー消費量</t>
    </r>
    <r>
      <rPr>
        <i/>
        <sz val="10"/>
        <rFont val="Cambria"/>
        <family val="1"/>
      </rPr>
      <t>Q</t>
    </r>
    <r>
      <rPr>
        <sz val="10"/>
        <rFont val="ＭＳ Ｐゴシック"/>
        <family val="3"/>
        <charset val="128"/>
      </rPr>
      <t>はそれぞれ個別に算出する。</t>
    </r>
    <rPh sb="29" eb="31">
      <t>ソクテイ</t>
    </rPh>
    <rPh sb="66" eb="67">
      <t>シタ</t>
    </rPh>
    <rPh sb="136" eb="138">
      <t>ソクテイ</t>
    </rPh>
    <rPh sb="220" eb="222">
      <t>セッテイ</t>
    </rPh>
    <rPh sb="222" eb="224">
      <t>オンド</t>
    </rPh>
    <rPh sb="288" eb="290">
      <t>オンド</t>
    </rPh>
    <rPh sb="403" eb="405">
      <t>デンキ</t>
    </rPh>
    <rPh sb="408" eb="410">
      <t>フクスウ</t>
    </rPh>
    <rPh sb="416" eb="417">
      <t>ゲン</t>
    </rPh>
    <rPh sb="418" eb="420">
      <t>ショウヒ</t>
    </rPh>
    <rPh sb="422" eb="424">
      <t>シケン</t>
    </rPh>
    <rPh sb="424" eb="426">
      <t>キキ</t>
    </rPh>
    <rPh sb="432" eb="434">
      <t>ショウヒ</t>
    </rPh>
    <rPh sb="434" eb="435">
      <t>リョウ</t>
    </rPh>
    <rPh sb="441" eb="443">
      <t>コベツ</t>
    </rPh>
    <rPh sb="444" eb="446">
      <t>サンシュツ</t>
    </rPh>
    <phoneticPr fontId="3"/>
  </si>
  <si>
    <r>
      <t>ガスおよび電気などの複数のエネルギー源を消費する試験機器のエネルギー消費量</t>
    </r>
    <r>
      <rPr>
        <i/>
        <sz val="10"/>
        <rFont val="Cambria"/>
        <family val="1"/>
      </rPr>
      <t>Q</t>
    </r>
    <r>
      <rPr>
        <sz val="10"/>
        <rFont val="ＭＳ Ｐゴシック"/>
        <family val="3"/>
        <charset val="128"/>
      </rPr>
      <t>はそれぞれ個別に算出する。</t>
    </r>
    <rPh sb="5" eb="7">
      <t>デンキ</t>
    </rPh>
    <rPh sb="10" eb="12">
      <t>フクスウ</t>
    </rPh>
    <rPh sb="18" eb="19">
      <t>ゲン</t>
    </rPh>
    <rPh sb="20" eb="22">
      <t>ショウヒ</t>
    </rPh>
    <rPh sb="24" eb="26">
      <t>シケン</t>
    </rPh>
    <rPh sb="26" eb="28">
      <t>キキ</t>
    </rPh>
    <rPh sb="34" eb="36">
      <t>ショウヒ</t>
    </rPh>
    <rPh sb="36" eb="37">
      <t>リョウ</t>
    </rPh>
    <rPh sb="43" eb="45">
      <t>コベツ</t>
    </rPh>
    <rPh sb="46" eb="48">
      <t>サンシュツ</t>
    </rPh>
    <phoneticPr fontId="3"/>
  </si>
  <si>
    <r>
      <t>　試験機器の最大ガス消費量と定格エネルギー消費量（ガス）の差</t>
    </r>
    <r>
      <rPr>
        <i/>
        <sz val="10"/>
        <rFont val="Cambria"/>
        <family val="1"/>
      </rPr>
      <t>ε</t>
    </r>
    <r>
      <rPr>
        <vertAlign val="subscript"/>
        <sz val="10"/>
        <rFont val="Cambria"/>
        <family val="1"/>
      </rPr>
      <t>p</t>
    </r>
    <r>
      <rPr>
        <sz val="10"/>
        <rFont val="ＭＳ Ｐゴシック"/>
        <family val="3"/>
        <charset val="128"/>
      </rPr>
      <t>[%] がガス消費量の許容差に適合するように、定格エネルギー消費量（ガス）</t>
    </r>
    <r>
      <rPr>
        <i/>
        <sz val="10"/>
        <rFont val="Cambria"/>
        <family val="1"/>
      </rPr>
      <t>p</t>
    </r>
    <r>
      <rPr>
        <vertAlign val="subscript"/>
        <sz val="10"/>
        <rFont val="Cambria"/>
        <family val="1"/>
      </rPr>
      <t>rG</t>
    </r>
    <r>
      <rPr>
        <sz val="10"/>
        <rFont val="ＭＳ Ｐゴシック"/>
        <family val="3"/>
        <charset val="128"/>
      </rPr>
      <t>[kW] を定める。
　複数の独立部位をもつ試験機器の場合には、独立部位ごとに試験機器の最大ガス消費量</t>
    </r>
    <r>
      <rPr>
        <i/>
        <sz val="10"/>
        <rFont val="Cambria"/>
        <family val="1"/>
      </rPr>
      <t>p</t>
    </r>
    <r>
      <rPr>
        <vertAlign val="subscript"/>
        <sz val="10"/>
        <rFont val="Cambria"/>
        <family val="1"/>
      </rPr>
      <t>xG</t>
    </r>
    <r>
      <rPr>
        <sz val="10"/>
        <rFont val="ＭＳ Ｐゴシック"/>
        <family val="3"/>
        <charset val="128"/>
      </rPr>
      <t>[kW] を測定し、その合計値に基づき、製造者が定める。なお、同じ独立部位とみなせる場合には、同じ測定値になるとみなして測定を省略し、定格エネルギー消費量（ガス）</t>
    </r>
    <r>
      <rPr>
        <i/>
        <sz val="10"/>
        <rFont val="Cambria"/>
        <family val="1"/>
      </rPr>
      <t>p</t>
    </r>
    <r>
      <rPr>
        <vertAlign val="subscript"/>
        <sz val="10"/>
        <rFont val="Cambria"/>
        <family val="1"/>
      </rPr>
      <t>rG</t>
    </r>
    <r>
      <rPr>
        <sz val="10"/>
        <rFont val="ＭＳ Ｐゴシック"/>
        <family val="3"/>
        <charset val="128"/>
      </rPr>
      <t xml:space="preserve">[kW] を定めてもよい。なお、ガスおよび電気など複数のエネルギー源を消費する試験機器の場合には、それぞれ個別に定格エネルギー消費量を定める。
</t>
    </r>
    <rPh sb="10" eb="13">
      <t>ショウヒリョウ</t>
    </rPh>
    <rPh sb="23" eb="24">
      <t>リョウ</t>
    </rPh>
    <rPh sb="41" eb="42">
      <t>リョウ</t>
    </rPh>
    <rPh sb="62" eb="64">
      <t>ショウヒ</t>
    </rPh>
    <rPh sb="64" eb="65">
      <t>リョウ</t>
    </rPh>
    <rPh sb="84" eb="86">
      <t>フクスウ</t>
    </rPh>
    <rPh sb="87" eb="89">
      <t>ドクリツ</t>
    </rPh>
    <rPh sb="89" eb="91">
      <t>ブイ</t>
    </rPh>
    <rPh sb="94" eb="96">
      <t>シケン</t>
    </rPh>
    <rPh sb="96" eb="98">
      <t>キキ</t>
    </rPh>
    <phoneticPr fontId="3"/>
  </si>
  <si>
    <t>【ガス】</t>
    <phoneticPr fontId="3"/>
  </si>
  <si>
    <t>【ガス】</t>
    <phoneticPr fontId="3"/>
  </si>
  <si>
    <t>【電気】</t>
    <rPh sb="1" eb="3">
      <t>デンキ</t>
    </rPh>
    <phoneticPr fontId="3"/>
  </si>
  <si>
    <r>
      <rPr>
        <i/>
        <sz val="10"/>
        <rFont val="Cambria"/>
        <family val="1"/>
      </rPr>
      <t>ε</t>
    </r>
    <r>
      <rPr>
        <vertAlign val="subscript"/>
        <sz val="10"/>
        <rFont val="Cambria"/>
        <family val="1"/>
      </rPr>
      <t xml:space="preserve">p </t>
    </r>
    <r>
      <rPr>
        <sz val="10"/>
        <rFont val="ＭＳ Ｐゴシック"/>
        <family val="3"/>
        <charset val="128"/>
      </rPr>
      <t>：</t>
    </r>
    <r>
      <rPr>
        <sz val="10"/>
        <rFont val="Century"/>
        <family val="1"/>
      </rPr>
      <t xml:space="preserve"> </t>
    </r>
    <r>
      <rPr>
        <sz val="10"/>
        <rFont val="ＭＳ Ｐゴシック"/>
        <family val="3"/>
        <charset val="128"/>
      </rPr>
      <t>試験機器の最大ガス消費量
　　　　と</t>
    </r>
    <r>
      <rPr>
        <sz val="10"/>
        <rFont val="Century"/>
        <family val="1"/>
      </rPr>
      <t xml:space="preserve"> </t>
    </r>
    <r>
      <rPr>
        <sz val="10"/>
        <rFont val="ＭＳ Ｐゴシック"/>
        <family val="3"/>
        <charset val="128"/>
      </rPr>
      <t>定格エネルギー消費量（ガス）の差</t>
    </r>
    <rPh sb="10" eb="12">
      <t>サイダイ</t>
    </rPh>
    <rPh sb="14" eb="16">
      <t>ショウヒ</t>
    </rPh>
    <rPh sb="16" eb="17">
      <t>リョウ</t>
    </rPh>
    <rPh sb="24" eb="26">
      <t>テイカク</t>
    </rPh>
    <rPh sb="31" eb="33">
      <t>ショウヒ</t>
    </rPh>
    <rPh sb="33" eb="34">
      <t>リョウ</t>
    </rPh>
    <rPh sb="39" eb="40">
      <t>サ</t>
    </rPh>
    <phoneticPr fontId="3"/>
  </si>
  <si>
    <t>1人分</t>
    <rPh sb="1" eb="3">
      <t>ニンブン</t>
    </rPh>
    <phoneticPr fontId="3"/>
  </si>
  <si>
    <t>（許容差 5%）</t>
    <rPh sb="1" eb="4">
      <t>キョヨウサ</t>
    </rPh>
    <phoneticPr fontId="3"/>
  </si>
  <si>
    <r>
      <rPr>
        <i/>
        <sz val="14"/>
        <rFont val="Cambria"/>
        <family val="1"/>
      </rPr>
      <t>p</t>
    </r>
    <r>
      <rPr>
        <vertAlign val="subscript"/>
        <sz val="14"/>
        <rFont val="Cambria"/>
        <family val="1"/>
      </rPr>
      <t>rG</t>
    </r>
    <r>
      <rPr>
        <sz val="10"/>
        <rFont val="Cambria"/>
        <family val="1"/>
      </rPr>
      <t xml:space="preserve"> =  </t>
    </r>
    <phoneticPr fontId="3"/>
  </si>
  <si>
    <r>
      <rPr>
        <i/>
        <sz val="14"/>
        <rFont val="Cambria"/>
        <family val="1"/>
      </rPr>
      <t>p</t>
    </r>
    <r>
      <rPr>
        <vertAlign val="subscript"/>
        <sz val="14"/>
        <rFont val="Cambria"/>
        <family val="1"/>
      </rPr>
      <t>rE</t>
    </r>
    <r>
      <rPr>
        <sz val="14"/>
        <rFont val="Cambria"/>
        <family val="1"/>
      </rPr>
      <t xml:space="preserve"> </t>
    </r>
    <r>
      <rPr>
        <sz val="10"/>
        <rFont val="Cambria"/>
        <family val="1"/>
      </rPr>
      <t xml:space="preserve">=  </t>
    </r>
    <phoneticPr fontId="3"/>
  </si>
  <si>
    <r>
      <rPr>
        <i/>
        <sz val="14"/>
        <rFont val="Cambria"/>
        <family val="1"/>
      </rPr>
      <t>T</t>
    </r>
    <r>
      <rPr>
        <vertAlign val="subscript"/>
        <sz val="14"/>
        <rFont val="Cambria"/>
        <family val="1"/>
      </rPr>
      <t>c</t>
    </r>
    <r>
      <rPr>
        <sz val="10"/>
        <rFont val="Cambria"/>
        <family val="1"/>
      </rPr>
      <t xml:space="preserve"> = </t>
    </r>
    <phoneticPr fontId="3"/>
  </si>
  <si>
    <r>
      <t>V</t>
    </r>
    <r>
      <rPr>
        <i/>
        <vertAlign val="subscript"/>
        <sz val="14"/>
        <rFont val="Cambria"/>
        <family val="1"/>
      </rPr>
      <t>m</t>
    </r>
    <r>
      <rPr>
        <sz val="10"/>
        <rFont val="Cambria"/>
        <family val="1"/>
      </rPr>
      <t>=</t>
    </r>
    <phoneticPr fontId="3"/>
  </si>
  <si>
    <r>
      <rPr>
        <i/>
        <sz val="12"/>
        <rFont val="Cambria"/>
        <family val="1"/>
      </rPr>
      <t>P</t>
    </r>
    <r>
      <rPr>
        <vertAlign val="subscript"/>
        <sz val="12"/>
        <rFont val="Cambria"/>
        <family val="1"/>
      </rPr>
      <t>cG</t>
    </r>
    <r>
      <rPr>
        <sz val="10"/>
        <rFont val="Cambria"/>
        <family val="1"/>
      </rPr>
      <t xml:space="preserve"> = </t>
    </r>
    <phoneticPr fontId="3"/>
  </si>
  <si>
    <r>
      <rPr>
        <i/>
        <sz val="14"/>
        <rFont val="Cambria"/>
        <family val="1"/>
      </rPr>
      <t>Q</t>
    </r>
    <r>
      <rPr>
        <vertAlign val="subscript"/>
        <sz val="14"/>
        <rFont val="Cambria"/>
        <family val="1"/>
      </rPr>
      <t>cG</t>
    </r>
    <r>
      <rPr>
        <vertAlign val="subscript"/>
        <sz val="11"/>
        <rFont val="Cambria"/>
        <family val="1"/>
      </rPr>
      <t xml:space="preserve"> </t>
    </r>
    <r>
      <rPr>
        <sz val="11"/>
        <rFont val="ＭＳ Ｐゴシック"/>
        <family val="3"/>
        <charset val="128"/>
      </rPr>
      <t>＝</t>
    </r>
    <phoneticPr fontId="3"/>
  </si>
  <si>
    <r>
      <rPr>
        <i/>
        <sz val="14"/>
        <rFont val="Cambria"/>
        <family val="1"/>
      </rPr>
      <t>Q</t>
    </r>
    <r>
      <rPr>
        <vertAlign val="subscript"/>
        <sz val="14"/>
        <rFont val="Cambria"/>
        <family val="1"/>
      </rPr>
      <t>cE</t>
    </r>
    <r>
      <rPr>
        <sz val="11"/>
        <rFont val="Cambria"/>
        <family val="1"/>
      </rPr>
      <t xml:space="preserve"> =  </t>
    </r>
    <phoneticPr fontId="3"/>
  </si>
  <si>
    <r>
      <rPr>
        <i/>
        <sz val="14"/>
        <rFont val="Cambria"/>
        <family val="1"/>
      </rPr>
      <t>Q</t>
    </r>
    <r>
      <rPr>
        <vertAlign val="subscript"/>
        <sz val="14"/>
        <rFont val="Cambria"/>
        <family val="1"/>
      </rPr>
      <t>dNG</t>
    </r>
    <r>
      <rPr>
        <sz val="11"/>
        <rFont val="Cambria"/>
        <family val="1"/>
      </rPr>
      <t xml:space="preserve"> = </t>
    </r>
    <phoneticPr fontId="3"/>
  </si>
  <si>
    <r>
      <rPr>
        <i/>
        <sz val="14"/>
        <rFont val="Cambria"/>
        <family val="1"/>
      </rPr>
      <t>Q</t>
    </r>
    <r>
      <rPr>
        <vertAlign val="subscript"/>
        <sz val="14"/>
        <rFont val="Cambria"/>
        <family val="1"/>
      </rPr>
      <t>dNE</t>
    </r>
    <r>
      <rPr>
        <sz val="11"/>
        <rFont val="Cambria"/>
        <family val="1"/>
      </rPr>
      <t xml:space="preserve"> = </t>
    </r>
    <phoneticPr fontId="3"/>
  </si>
  <si>
    <r>
      <t>A</t>
    </r>
    <r>
      <rPr>
        <vertAlign val="subscript"/>
        <sz val="14"/>
        <rFont val="Cambria"/>
        <family val="1"/>
      </rPr>
      <t>p</t>
    </r>
    <r>
      <rPr>
        <sz val="10"/>
        <rFont val="Cambria"/>
        <family val="1"/>
      </rPr>
      <t xml:space="preserve"> =</t>
    </r>
    <phoneticPr fontId="3"/>
  </si>
  <si>
    <r>
      <t>I</t>
    </r>
    <r>
      <rPr>
        <vertAlign val="subscript"/>
        <sz val="14"/>
        <rFont val="Cambria"/>
        <family val="1"/>
      </rPr>
      <t>s</t>
    </r>
    <r>
      <rPr>
        <vertAlign val="subscript"/>
        <sz val="12"/>
        <rFont val="Cambria"/>
        <family val="1"/>
      </rPr>
      <t xml:space="preserve"> </t>
    </r>
    <r>
      <rPr>
        <vertAlign val="subscript"/>
        <sz val="10"/>
        <rFont val="Cambria"/>
        <family val="1"/>
      </rPr>
      <t xml:space="preserve"> </t>
    </r>
    <r>
      <rPr>
        <sz val="10"/>
        <rFont val="Cambria"/>
        <family val="1"/>
      </rPr>
      <t xml:space="preserve">= </t>
    </r>
    <phoneticPr fontId="3"/>
  </si>
  <si>
    <t>④日あたりエネルギー消費量を試算する方法</t>
    <rPh sb="1" eb="2">
      <t>ニチ</t>
    </rPh>
    <rPh sb="10" eb="13">
      <t>ショウヒリョウ</t>
    </rPh>
    <rPh sb="14" eb="16">
      <t>シサン</t>
    </rPh>
    <rPh sb="18" eb="20">
      <t>ホウホウ</t>
    </rPh>
    <phoneticPr fontId="3"/>
  </si>
  <si>
    <t>（許容差 10%）</t>
    <rPh sb="1" eb="4">
      <t>キョヨウサ</t>
    </rPh>
    <phoneticPr fontId="3"/>
  </si>
  <si>
    <r>
      <rPr>
        <i/>
        <sz val="11"/>
        <rFont val="Cambria"/>
        <family val="1"/>
      </rPr>
      <t>θ</t>
    </r>
    <r>
      <rPr>
        <vertAlign val="subscript"/>
        <sz val="11"/>
        <rFont val="Cambria"/>
        <family val="1"/>
      </rPr>
      <t>a</t>
    </r>
    <r>
      <rPr>
        <sz val="11"/>
        <rFont val="Cambria"/>
        <family val="1"/>
      </rPr>
      <t xml:space="preserve"> </t>
    </r>
    <r>
      <rPr>
        <sz val="11"/>
        <rFont val="ＭＳ Ｐゴシック"/>
        <family val="3"/>
        <charset val="128"/>
      </rPr>
      <t>：</t>
    </r>
    <r>
      <rPr>
        <sz val="11"/>
        <rFont val="Cambria"/>
        <family val="1"/>
      </rPr>
      <t xml:space="preserve"> </t>
    </r>
    <phoneticPr fontId="3"/>
  </si>
  <si>
    <r>
      <t>(℃）　</t>
    </r>
    <r>
      <rPr>
        <sz val="11"/>
        <rFont val="ＭＳ Ｐゴシック"/>
        <family val="3"/>
        <charset val="128"/>
      </rPr>
      <t>±10℃の範囲</t>
    </r>
    <phoneticPr fontId="3"/>
  </si>
  <si>
    <t>選択してください</t>
  </si>
  <si>
    <t>（選択して下さい）</t>
  </si>
  <si>
    <t>（選択）</t>
  </si>
</sst>
</file>

<file path=xl/styles.xml><?xml version="1.0" encoding="utf-8"?>
<styleSheet xmlns="http://schemas.openxmlformats.org/spreadsheetml/2006/main" xmlns:mc="http://schemas.openxmlformats.org/markup-compatibility/2006" xmlns:x14ac="http://schemas.microsoft.com/office/spreadsheetml/2009/9/ac" mc:Ignorable="x14ac">
  <numFmts count="30">
    <numFmt numFmtId="6" formatCode="&quot;¥&quot;#,##0;[Red]&quot;¥&quot;\-#,##0"/>
    <numFmt numFmtId="176" formatCode="0.00_ "/>
    <numFmt numFmtId="177" formatCode="0.000_);[Red]\(0.000\)"/>
    <numFmt numFmtId="178" formatCode="0.000_ "/>
    <numFmt numFmtId="179" formatCode="0.0_ "/>
    <numFmt numFmtId="180" formatCode="0_ "/>
    <numFmt numFmtId="181" formatCode="0_);[Red]\(0\)"/>
    <numFmt numFmtId="182" formatCode="0.0_);[Red]\(0.0\)"/>
    <numFmt numFmtId="183" formatCode="0.00_);[Red]\(0.00\)"/>
    <numFmt numFmtId="184" formatCode="0.0"/>
    <numFmt numFmtId="185" formatCode="0.0%"/>
    <numFmt numFmtId="186" formatCode="yyyy/m/d;@"/>
    <numFmt numFmtId="187" formatCode="yyyy&quot;年&quot;m&quot;月&quot;d&quot;日&quot;;@"/>
    <numFmt numFmtId="188" formatCode="0.00;_谀"/>
    <numFmt numFmtId="189" formatCode="0;_谀"/>
    <numFmt numFmtId="190" formatCode="General&quot;℃に補正した_x000a_等価水量[kg]&quot;"/>
    <numFmt numFmtId="191" formatCode="&quot;試験水温&quot;General&quot;℃で補正した&quot;"/>
    <numFmt numFmtId="192" formatCode="General&quot;人分の水の重量&quot;"/>
    <numFmt numFmtId="193" formatCode="General&quot;食&quot;"/>
    <numFmt numFmtId="194" formatCode="&quot;＝&quot;\+#&quot;％、&quot;;\-#&quot;％、&quot;;0"/>
    <numFmt numFmtId="195" formatCode="\+#&quot;％&quot;;\-#&quot;％&quot;;0"/>
    <numFmt numFmtId="196" formatCode="\+#.0;\-#.0;0"/>
    <numFmt numFmtId="197" formatCode="\+#&quot;%､&quot;;\-#&quot;%&quot;;0"/>
    <numFmt numFmtId="198" formatCode="General\℃"/>
    <numFmt numFmtId="199" formatCode="\+#0.0;\-#0.0;0"/>
    <numFmt numFmtId="200" formatCode="\+0.0;\-0.0;0"/>
    <numFmt numFmtId="201" formatCode="General&quot;人分&quot;"/>
    <numFmt numFmtId="202" formatCode="#,##0.000;[Red]\-#,##0.000"/>
    <numFmt numFmtId="203" formatCode="#,##0.0;[Red]\-#,##0.0"/>
    <numFmt numFmtId="204" formatCode="0.000"/>
  </numFmts>
  <fonts count="75">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b/>
      <sz val="10"/>
      <name val="ＭＳ Ｐゴシック"/>
      <family val="3"/>
      <charset val="128"/>
    </font>
    <font>
      <sz val="12"/>
      <name val="ＭＳ Ｐゴシック"/>
      <family val="3"/>
      <charset val="128"/>
    </font>
    <font>
      <sz val="8"/>
      <color indexed="10"/>
      <name val="ＭＳ Ｐゴシック"/>
      <family val="3"/>
      <charset val="128"/>
    </font>
    <font>
      <sz val="9"/>
      <name val="ＭＳ Ｐゴシック"/>
      <family val="3"/>
      <charset val="128"/>
    </font>
    <font>
      <b/>
      <sz val="14"/>
      <name val="ＭＳ Ｐゴシック"/>
      <family val="3"/>
      <charset val="128"/>
    </font>
    <font>
      <sz val="8"/>
      <name val="ＭＳ Ｐゴシック"/>
      <family val="3"/>
      <charset val="128"/>
    </font>
    <font>
      <sz val="8"/>
      <color indexed="12"/>
      <name val="ＭＳ Ｐゴシック"/>
      <family val="3"/>
      <charset val="128"/>
    </font>
    <font>
      <b/>
      <sz val="11"/>
      <color indexed="9"/>
      <name val="ＭＳ Ｐゴシック"/>
      <family val="3"/>
      <charset val="128"/>
    </font>
    <font>
      <b/>
      <sz val="12"/>
      <name val="ＭＳ Ｐゴシック"/>
      <family val="3"/>
      <charset val="128"/>
    </font>
    <font>
      <b/>
      <sz val="11"/>
      <color indexed="8"/>
      <name val="ＭＳ Ｐゴシック"/>
      <family val="3"/>
      <charset val="128"/>
    </font>
    <font>
      <sz val="14"/>
      <name val="ＭＳ Ｐゴシック"/>
      <family val="3"/>
      <charset val="128"/>
    </font>
    <font>
      <vertAlign val="subscript"/>
      <sz val="14"/>
      <name val="Century"/>
      <family val="1"/>
    </font>
    <font>
      <i/>
      <sz val="14"/>
      <name val="Century"/>
      <family val="1"/>
    </font>
    <font>
      <i/>
      <sz val="14"/>
      <name val="Symbol"/>
      <family val="1"/>
      <charset val="2"/>
    </font>
    <font>
      <i/>
      <sz val="10"/>
      <name val="Century"/>
      <family val="1"/>
    </font>
    <font>
      <vertAlign val="subscript"/>
      <sz val="10"/>
      <name val="Century"/>
      <family val="1"/>
    </font>
    <font>
      <i/>
      <sz val="10"/>
      <name val="Symbol"/>
      <family val="1"/>
      <charset val="2"/>
    </font>
    <font>
      <i/>
      <sz val="10"/>
      <name val="ＭＳ Ｐゴシック"/>
      <family val="3"/>
      <charset val="128"/>
    </font>
    <font>
      <sz val="10"/>
      <name val="Century"/>
      <family val="1"/>
    </font>
    <font>
      <sz val="10"/>
      <name val="Times New Roman"/>
      <family val="1"/>
    </font>
    <font>
      <sz val="14"/>
      <name val="Century"/>
      <family val="1"/>
    </font>
    <font>
      <sz val="10"/>
      <color indexed="8"/>
      <name val="ＭＳ Ｐゴシック"/>
      <family val="3"/>
      <charset val="128"/>
    </font>
    <font>
      <vertAlign val="subscript"/>
      <sz val="10"/>
      <name val="ＭＳ Ｐゴシック"/>
      <family val="3"/>
      <charset val="128"/>
    </font>
    <font>
      <sz val="48"/>
      <name val="ＭＳ Ｐゴシック"/>
      <family val="3"/>
      <charset val="128"/>
    </font>
    <font>
      <i/>
      <sz val="12"/>
      <name val="ＭＳ Ｐゴシック"/>
      <family val="3"/>
      <charset val="128"/>
    </font>
    <font>
      <sz val="9"/>
      <name val="HGP行書体"/>
      <family val="4"/>
      <charset val="128"/>
    </font>
    <font>
      <sz val="10"/>
      <name val="HGP行書体"/>
      <family val="4"/>
      <charset val="128"/>
    </font>
    <font>
      <vertAlign val="subscript"/>
      <sz val="10"/>
      <name val="HGP行書体"/>
      <family val="4"/>
      <charset val="128"/>
    </font>
    <font>
      <sz val="10"/>
      <name val="Symbol"/>
      <family val="1"/>
      <charset val="2"/>
    </font>
    <font>
      <sz val="7"/>
      <name val="ＭＳ Ｐゴシック"/>
      <family val="3"/>
      <charset val="128"/>
    </font>
    <font>
      <vertAlign val="superscript"/>
      <sz val="10"/>
      <name val="ＭＳ Ｐゴシック"/>
      <family val="3"/>
      <charset val="128"/>
    </font>
    <font>
      <vertAlign val="superscript"/>
      <sz val="9"/>
      <name val="ＭＳ Ｐゴシック"/>
      <family val="3"/>
      <charset val="128"/>
    </font>
    <font>
      <sz val="10"/>
      <name val="ＭＳ Ｐ明朝"/>
      <family val="1"/>
      <charset val="128"/>
    </font>
    <font>
      <sz val="8"/>
      <name val="Symbol"/>
      <family val="1"/>
      <charset val="2"/>
    </font>
    <font>
      <sz val="10"/>
      <name val="Monotype Corsiva"/>
      <family val="4"/>
    </font>
    <font>
      <sz val="10"/>
      <name val="ＭＳ Ｐゴシック"/>
      <family val="3"/>
      <charset val="128"/>
    </font>
    <font>
      <sz val="10"/>
      <name val="ＭＳ Ｐゴシック"/>
      <family val="3"/>
      <charset val="128"/>
    </font>
    <font>
      <sz val="10"/>
      <name val="ＭＳ Ｐゴシック"/>
      <family val="3"/>
      <charset val="128"/>
      <scheme val="major"/>
    </font>
    <font>
      <sz val="9"/>
      <name val="ＭＳ Ｐゴシック"/>
      <family val="3"/>
      <charset val="128"/>
      <scheme val="major"/>
    </font>
    <font>
      <sz val="10"/>
      <color rgb="FFFF0000"/>
      <name val="ＭＳ Ｐゴシック"/>
      <family val="3"/>
      <charset val="128"/>
    </font>
    <font>
      <sz val="8"/>
      <color rgb="FFFF0000"/>
      <name val="ＭＳ Ｐゴシック"/>
      <family val="3"/>
      <charset val="128"/>
    </font>
    <font>
      <sz val="9"/>
      <color rgb="FFFF0000"/>
      <name val="ＭＳ Ｐゴシック"/>
      <family val="3"/>
      <charset val="128"/>
    </font>
    <font>
      <i/>
      <sz val="14"/>
      <name val="Cambria"/>
      <family val="1"/>
    </font>
    <font>
      <i/>
      <vertAlign val="subscript"/>
      <sz val="14"/>
      <name val="Cambria"/>
      <family val="1"/>
    </font>
    <font>
      <vertAlign val="subscript"/>
      <sz val="14"/>
      <name val="Cambria"/>
      <family val="1"/>
    </font>
    <font>
      <sz val="11"/>
      <name val="Cambria"/>
      <family val="1"/>
    </font>
    <font>
      <i/>
      <sz val="10"/>
      <name val="Cambria"/>
      <family val="1"/>
    </font>
    <font>
      <vertAlign val="subscript"/>
      <sz val="10"/>
      <name val="Cambria"/>
      <family val="1"/>
    </font>
    <font>
      <i/>
      <vertAlign val="subscript"/>
      <sz val="10"/>
      <name val="Cambria"/>
      <family val="1"/>
    </font>
    <font>
      <sz val="10"/>
      <name val="Cambria"/>
      <family val="1"/>
    </font>
    <font>
      <sz val="14"/>
      <name val="Cambria"/>
      <family val="1"/>
    </font>
    <font>
      <sz val="12"/>
      <name val="Cambria"/>
      <family val="1"/>
    </font>
    <font>
      <i/>
      <sz val="12"/>
      <name val="Cambria"/>
      <family val="1"/>
    </font>
    <font>
      <vertAlign val="subscript"/>
      <sz val="12"/>
      <name val="Cambria"/>
      <family val="1"/>
    </font>
    <font>
      <i/>
      <sz val="11"/>
      <name val="Cambria"/>
      <family val="1"/>
    </font>
    <font>
      <vertAlign val="subscript"/>
      <sz val="11"/>
      <name val="Cambria"/>
      <family val="1"/>
    </font>
    <font>
      <i/>
      <sz val="9"/>
      <name val="Cambria"/>
      <family val="1"/>
    </font>
    <font>
      <vertAlign val="subscript"/>
      <sz val="9"/>
      <name val="Cambria"/>
      <family val="1"/>
    </font>
    <font>
      <sz val="9"/>
      <name val="Cambria"/>
      <family val="1"/>
    </font>
    <font>
      <sz val="10"/>
      <name val="ＭＳ Ｐゴシック"/>
      <family val="1"/>
      <scheme val="major"/>
    </font>
    <font>
      <b/>
      <sz val="16"/>
      <color theme="0"/>
      <name val="ＭＳ Ｐゴシック"/>
      <family val="3"/>
      <charset val="128"/>
    </font>
    <font>
      <b/>
      <sz val="11"/>
      <name val="ＭＳ Ｐゴシック"/>
      <family val="3"/>
      <charset val="128"/>
      <scheme val="major"/>
    </font>
    <font>
      <sz val="10"/>
      <color theme="0"/>
      <name val="ＭＳ Ｐゴシック"/>
      <family val="3"/>
      <charset val="128"/>
      <scheme val="major"/>
    </font>
    <font>
      <sz val="10"/>
      <color theme="0"/>
      <name val="ＭＳ Ｐゴシック"/>
      <family val="3"/>
      <charset val="128"/>
    </font>
    <font>
      <sz val="10"/>
      <color theme="0" tint="-4.9989318521683403E-2"/>
      <name val="ＭＳ Ｐゴシック"/>
      <family val="3"/>
      <charset val="128"/>
    </font>
    <font>
      <b/>
      <sz val="9"/>
      <name val="ＭＳ Ｐゴシック"/>
      <family val="3"/>
      <charset val="128"/>
    </font>
    <font>
      <sz val="10"/>
      <name val="ＭＳ Ｐゴシック"/>
      <family val="3"/>
      <charset val="128"/>
      <scheme val="minor"/>
    </font>
    <font>
      <b/>
      <sz val="10"/>
      <color theme="0"/>
      <name val="ＭＳ Ｐゴシック"/>
      <family val="3"/>
      <charset val="128"/>
    </font>
    <font>
      <sz val="11"/>
      <color rgb="FFFF0000"/>
      <name val="ＭＳ Ｐゴシック"/>
      <family val="3"/>
      <charset val="128"/>
    </font>
  </fonts>
  <fills count="11">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24994659260841701"/>
        <bgColor indexed="64"/>
      </patternFill>
    </fill>
    <fill>
      <patternFill patternType="solid">
        <fgColor theme="0" tint="-0.14996795556505021"/>
        <bgColor indexed="64"/>
      </patternFill>
    </fill>
    <fill>
      <patternFill patternType="solid">
        <fgColor theme="3" tint="-0.249977111117893"/>
        <bgColor indexed="64"/>
      </patternFill>
    </fill>
    <fill>
      <patternFill patternType="solid">
        <fgColor rgb="FFD9D9D9"/>
        <bgColor indexed="64"/>
      </patternFill>
    </fill>
  </fills>
  <borders count="9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ck">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bottom style="medium">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medium">
        <color indexed="64"/>
      </right>
      <top style="thick">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bottom/>
      <diagonal/>
    </border>
    <border>
      <left style="thin">
        <color indexed="64"/>
      </left>
      <right/>
      <top style="dotted">
        <color indexed="64"/>
      </top>
      <bottom style="thin">
        <color indexed="64"/>
      </bottom>
      <diagonal/>
    </border>
    <border>
      <left style="medium">
        <color indexed="64"/>
      </left>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cellStyleXfs>
  <cellXfs count="773">
    <xf numFmtId="0" fontId="0" fillId="0" borderId="0" xfId="0">
      <alignment vertical="center"/>
    </xf>
    <xf numFmtId="182" fontId="5" fillId="0" borderId="2" xfId="0" applyNumberFormat="1" applyFont="1" applyFill="1" applyBorder="1" applyAlignment="1" applyProtection="1">
      <alignment horizontal="right" vertical="center"/>
    </xf>
    <xf numFmtId="0" fontId="5" fillId="0" borderId="1" xfId="0" applyFont="1" applyBorder="1" applyAlignment="1" applyProtection="1">
      <alignment horizontal="right" vertical="center"/>
    </xf>
    <xf numFmtId="181" fontId="5" fillId="0" borderId="1" xfId="0" applyNumberFormat="1" applyFont="1" applyFill="1" applyBorder="1" applyAlignment="1" applyProtection="1">
      <alignment horizontal="right" vertical="center"/>
    </xf>
    <xf numFmtId="0" fontId="0" fillId="0" borderId="0" xfId="0" applyProtection="1">
      <alignment vertical="center"/>
    </xf>
    <xf numFmtId="0" fontId="0" fillId="0" borderId="0" xfId="0" applyBorder="1" applyProtection="1">
      <alignment vertical="center"/>
    </xf>
    <xf numFmtId="0" fontId="5" fillId="0" borderId="0" xfId="0" applyFont="1" applyBorder="1" applyAlignment="1" applyProtection="1">
      <alignment horizontal="center" vertical="center" wrapText="1"/>
    </xf>
    <xf numFmtId="0" fontId="5" fillId="0" borderId="0" xfId="0" applyFont="1" applyBorder="1" applyAlignment="1" applyProtection="1">
      <alignment horizontal="center" vertical="center"/>
    </xf>
    <xf numFmtId="0" fontId="5" fillId="0" borderId="0" xfId="0" applyFont="1" applyBorder="1" applyAlignment="1" applyProtection="1">
      <alignment vertical="center"/>
    </xf>
    <xf numFmtId="180" fontId="5" fillId="2" borderId="9" xfId="0" applyNumberFormat="1" applyFont="1" applyFill="1" applyBorder="1" applyAlignment="1" applyProtection="1">
      <alignment horizontal="center" vertical="center" shrinkToFit="1"/>
      <protection locked="0"/>
    </xf>
    <xf numFmtId="0" fontId="5" fillId="0" borderId="0" xfId="0" applyFont="1" applyProtection="1">
      <alignment vertical="center"/>
    </xf>
    <xf numFmtId="0" fontId="5" fillId="0" borderId="0" xfId="0" applyFont="1" applyBorder="1" applyProtection="1">
      <alignment vertical="center"/>
    </xf>
    <xf numFmtId="0" fontId="5" fillId="0" borderId="0" xfId="0" applyFont="1" applyBorder="1" applyAlignment="1" applyProtection="1">
      <alignment horizontal="left" vertical="center"/>
    </xf>
    <xf numFmtId="0" fontId="9" fillId="0" borderId="0" xfId="0" applyFont="1" applyBorder="1" applyProtection="1">
      <alignment vertical="center"/>
    </xf>
    <xf numFmtId="0" fontId="8" fillId="0" borderId="0" xfId="0" applyFont="1" applyBorder="1" applyProtection="1">
      <alignment vertical="center"/>
    </xf>
    <xf numFmtId="0" fontId="24" fillId="0" borderId="0" xfId="0" applyFont="1" applyBorder="1" applyProtection="1">
      <alignment vertical="center"/>
    </xf>
    <xf numFmtId="0" fontId="0" fillId="0" borderId="0" xfId="0" applyBorder="1" applyAlignment="1" applyProtection="1">
      <alignment horizontal="center" vertical="center"/>
    </xf>
    <xf numFmtId="0" fontId="0" fillId="0" borderId="11" xfId="0" applyBorder="1" applyAlignment="1" applyProtection="1">
      <alignment horizontal="center" vertical="center"/>
    </xf>
    <xf numFmtId="179" fontId="5" fillId="0" borderId="11" xfId="0" applyNumberFormat="1" applyFont="1" applyBorder="1" applyAlignment="1" applyProtection="1">
      <alignment horizontal="center" vertical="center"/>
    </xf>
    <xf numFmtId="0" fontId="5" fillId="0" borderId="0" xfId="0" applyFont="1" applyFill="1" applyBorder="1" applyProtection="1">
      <alignment vertical="center"/>
    </xf>
    <xf numFmtId="177" fontId="20" fillId="0" borderId="0" xfId="0" applyNumberFormat="1" applyFont="1" applyFill="1" applyBorder="1" applyAlignment="1" applyProtection="1">
      <alignment horizontal="right" vertical="center"/>
    </xf>
    <xf numFmtId="0" fontId="5" fillId="0" borderId="0" xfId="0" applyFont="1" applyBorder="1" applyAlignment="1" applyProtection="1">
      <alignment horizontal="left" vertical="center" shrinkToFit="1"/>
    </xf>
    <xf numFmtId="0" fontId="20" fillId="0" borderId="0" xfId="0" applyFont="1" applyBorder="1" applyProtection="1">
      <alignment vertical="center"/>
    </xf>
    <xf numFmtId="0" fontId="11" fillId="0" borderId="0" xfId="0" applyFont="1" applyBorder="1" applyProtection="1">
      <alignment vertical="center"/>
    </xf>
    <xf numFmtId="177" fontId="20" fillId="0" borderId="0" xfId="0" applyNumberFormat="1" applyFont="1" applyBorder="1" applyAlignment="1" applyProtection="1">
      <alignment horizontal="right" vertical="center"/>
    </xf>
    <xf numFmtId="182" fontId="2" fillId="0" borderId="0" xfId="0" applyNumberFormat="1" applyFont="1" applyFill="1" applyBorder="1" applyProtection="1">
      <alignment vertical="center"/>
    </xf>
    <xf numFmtId="183" fontId="2" fillId="0" borderId="0" xfId="0" applyNumberFormat="1" applyFont="1" applyFill="1" applyBorder="1" applyProtection="1">
      <alignment vertical="center"/>
    </xf>
    <xf numFmtId="0" fontId="0" fillId="0" borderId="0" xfId="0" applyFill="1" applyBorder="1" applyProtection="1">
      <alignment vertical="center"/>
    </xf>
    <xf numFmtId="0" fontId="0" fillId="0" borderId="0" xfId="0" applyFill="1" applyProtection="1">
      <alignment vertical="center"/>
    </xf>
    <xf numFmtId="0" fontId="5" fillId="0" borderId="23" xfId="0" applyFont="1" applyBorder="1" applyAlignment="1" applyProtection="1">
      <alignment horizontal="center" vertical="center" wrapText="1"/>
    </xf>
    <xf numFmtId="190" fontId="11" fillId="0" borderId="0" xfId="0" applyNumberFormat="1" applyFont="1" applyFill="1" applyBorder="1" applyAlignment="1" applyProtection="1">
      <alignment vertical="top" wrapText="1"/>
    </xf>
    <xf numFmtId="190" fontId="5" fillId="0" borderId="0" xfId="0" applyNumberFormat="1" applyFont="1" applyFill="1" applyBorder="1" applyAlignment="1" applyProtection="1">
      <alignment vertical="top" wrapText="1"/>
    </xf>
    <xf numFmtId="0" fontId="5" fillId="0" borderId="24" xfId="0" applyFont="1" applyBorder="1" applyAlignment="1" applyProtection="1">
      <alignment horizontal="center" vertical="center" wrapText="1"/>
    </xf>
    <xf numFmtId="188" fontId="5" fillId="0" borderId="0" xfId="0" applyNumberFormat="1" applyFont="1" applyBorder="1" applyAlignment="1" applyProtection="1">
      <alignment horizontal="right" vertical="center"/>
    </xf>
    <xf numFmtId="189" fontId="5" fillId="0" borderId="0" xfId="0" applyNumberFormat="1" applyFont="1" applyBorder="1" applyAlignment="1" applyProtection="1">
      <alignment horizontal="right" vertical="center"/>
    </xf>
    <xf numFmtId="176" fontId="5" fillId="0" borderId="0" xfId="0" applyNumberFormat="1" applyFont="1" applyBorder="1" applyAlignment="1" applyProtection="1">
      <alignment horizontal="right" vertical="center"/>
    </xf>
    <xf numFmtId="0" fontId="5" fillId="0" borderId="28" xfId="0" applyFont="1" applyBorder="1" applyAlignment="1" applyProtection="1">
      <alignment horizontal="right" vertical="center"/>
    </xf>
    <xf numFmtId="0" fontId="5" fillId="0" borderId="30" xfId="0" applyFont="1" applyBorder="1" applyAlignment="1" applyProtection="1">
      <alignment horizontal="right" vertical="center"/>
    </xf>
    <xf numFmtId="0" fontId="5" fillId="0" borderId="32" xfId="0" applyFont="1" applyBorder="1" applyAlignment="1" applyProtection="1">
      <alignment horizontal="right" vertical="center"/>
    </xf>
    <xf numFmtId="0" fontId="5" fillId="0" borderId="34" xfId="0" applyFont="1" applyBorder="1" applyAlignment="1" applyProtection="1">
      <alignment horizontal="right" vertical="center"/>
    </xf>
    <xf numFmtId="0" fontId="5" fillId="0" borderId="0" xfId="0" applyFont="1" applyFill="1" applyBorder="1" applyAlignment="1" applyProtection="1">
      <alignment horizontal="center" vertical="center" wrapText="1"/>
    </xf>
    <xf numFmtId="0" fontId="29" fillId="0" borderId="0" xfId="0" applyFont="1" applyProtection="1">
      <alignment vertical="center"/>
    </xf>
    <xf numFmtId="0" fontId="9" fillId="0" borderId="24" xfId="0" applyFont="1" applyFill="1" applyBorder="1" applyAlignment="1" applyProtection="1">
      <alignment horizontal="center" vertical="center" wrapText="1"/>
    </xf>
    <xf numFmtId="0" fontId="9" fillId="0" borderId="30" xfId="0" applyFont="1" applyFill="1" applyBorder="1" applyAlignment="1" applyProtection="1">
      <alignment horizontal="center" vertical="center" wrapText="1"/>
    </xf>
    <xf numFmtId="0" fontId="9" fillId="0" borderId="36" xfId="0" applyFont="1" applyFill="1" applyBorder="1" applyAlignment="1" applyProtection="1">
      <alignment horizontal="center" vertical="center" wrapText="1"/>
    </xf>
    <xf numFmtId="182" fontId="5" fillId="0" borderId="20" xfId="0" applyNumberFormat="1" applyFont="1" applyBorder="1" applyProtection="1">
      <alignment vertical="center"/>
    </xf>
    <xf numFmtId="181" fontId="27" fillId="0" borderId="38" xfId="0" applyNumberFormat="1" applyFont="1" applyFill="1" applyBorder="1" applyAlignment="1" applyProtection="1">
      <alignment horizontal="right" vertical="center"/>
    </xf>
    <xf numFmtId="180" fontId="5" fillId="4" borderId="9" xfId="0" applyNumberFormat="1" applyFont="1" applyFill="1" applyBorder="1" applyAlignment="1" applyProtection="1">
      <alignment horizontal="center" vertical="center" shrinkToFit="1"/>
      <protection locked="0"/>
    </xf>
    <xf numFmtId="0" fontId="0" fillId="0" borderId="0" xfId="0" applyFont="1" applyProtection="1">
      <alignment vertical="center"/>
    </xf>
    <xf numFmtId="183" fontId="0" fillId="0" borderId="0" xfId="0" applyNumberFormat="1" applyFont="1" applyBorder="1" applyProtection="1">
      <alignment vertical="center"/>
    </xf>
    <xf numFmtId="0" fontId="0" fillId="0" borderId="0" xfId="0" applyFont="1" applyBorder="1" applyProtection="1">
      <alignment vertical="center"/>
    </xf>
    <xf numFmtId="181" fontId="5" fillId="0" borderId="0" xfId="0" applyNumberFormat="1" applyFont="1" applyBorder="1" applyAlignment="1" applyProtection="1">
      <alignment horizontal="right" vertical="center"/>
    </xf>
    <xf numFmtId="0" fontId="5" fillId="0" borderId="0" xfId="0" applyFont="1" applyFill="1" applyBorder="1" applyAlignment="1" applyProtection="1">
      <alignment vertical="center" shrinkToFit="1"/>
    </xf>
    <xf numFmtId="185" fontId="5" fillId="0" borderId="0" xfId="1" applyNumberFormat="1" applyFont="1" applyBorder="1" applyAlignment="1" applyProtection="1">
      <alignment horizontal="right"/>
    </xf>
    <xf numFmtId="196" fontId="14" fillId="0" borderId="0" xfId="1" applyNumberFormat="1" applyFont="1" applyBorder="1" applyAlignment="1" applyProtection="1">
      <alignment horizontal="center" vertical="center"/>
    </xf>
    <xf numFmtId="0" fontId="5" fillId="0" borderId="20" xfId="0" applyFont="1" applyBorder="1" applyAlignment="1" applyProtection="1">
      <alignment horizontal="center" vertical="center" shrinkToFit="1"/>
    </xf>
    <xf numFmtId="0" fontId="2" fillId="2" borderId="44" xfId="0" applyFont="1" applyFill="1" applyBorder="1" applyAlignment="1" applyProtection="1">
      <alignment vertical="center" wrapText="1"/>
      <protection locked="0"/>
    </xf>
    <xf numFmtId="0" fontId="2" fillId="2" borderId="11" xfId="0" applyFont="1" applyFill="1" applyBorder="1" applyAlignment="1" applyProtection="1">
      <alignment vertical="center" wrapText="1"/>
      <protection locked="0"/>
    </xf>
    <xf numFmtId="0" fontId="2" fillId="2" borderId="12" xfId="0" applyFont="1" applyFill="1" applyBorder="1" applyAlignment="1" applyProtection="1">
      <alignment vertical="center" wrapText="1"/>
      <protection locked="0"/>
    </xf>
    <xf numFmtId="0" fontId="2" fillId="2" borderId="26" xfId="0" applyFont="1" applyFill="1" applyBorder="1" applyAlignment="1" applyProtection="1">
      <alignment vertical="center" wrapText="1"/>
      <protection locked="0"/>
    </xf>
    <xf numFmtId="0" fontId="2" fillId="2" borderId="0" xfId="0" applyFont="1" applyFill="1" applyBorder="1" applyAlignment="1" applyProtection="1">
      <alignment vertical="center" wrapText="1"/>
      <protection locked="0"/>
    </xf>
    <xf numFmtId="0" fontId="2" fillId="2" borderId="14" xfId="0" applyFont="1" applyFill="1" applyBorder="1" applyAlignment="1" applyProtection="1">
      <alignment vertical="center" wrapText="1"/>
      <protection locked="0"/>
    </xf>
    <xf numFmtId="178" fontId="5" fillId="0" borderId="20" xfId="0" applyNumberFormat="1" applyFont="1" applyFill="1" applyBorder="1" applyAlignment="1" applyProtection="1">
      <alignment horizontal="center" vertical="center" shrinkToFit="1"/>
    </xf>
    <xf numFmtId="177" fontId="14" fillId="0" borderId="0" xfId="0" applyNumberFormat="1" applyFont="1" applyFill="1" applyBorder="1" applyAlignment="1" applyProtection="1">
      <alignment horizontal="center" vertical="center"/>
    </xf>
    <xf numFmtId="0" fontId="5" fillId="0" borderId="0" xfId="0" applyFont="1" applyAlignment="1" applyProtection="1">
      <alignment horizontal="center" vertical="center"/>
    </xf>
    <xf numFmtId="0" fontId="0" fillId="0" borderId="0" xfId="0" applyAlignment="1" applyProtection="1">
      <alignment horizontal="center" vertical="center"/>
    </xf>
    <xf numFmtId="0" fontId="4" fillId="0" borderId="0" xfId="0" applyFont="1" applyBorder="1" applyAlignment="1" applyProtection="1">
      <alignment horizontal="center" vertical="center"/>
    </xf>
    <xf numFmtId="0" fontId="0" fillId="0" borderId="0" xfId="0" quotePrefix="1" applyBorder="1" applyProtection="1">
      <alignment vertical="center"/>
    </xf>
    <xf numFmtId="0" fontId="5" fillId="0" borderId="19" xfId="0" applyFont="1" applyBorder="1" applyAlignment="1" applyProtection="1">
      <alignment horizontal="left" vertical="center" shrinkToFit="1"/>
    </xf>
    <xf numFmtId="0" fontId="5" fillId="2" borderId="19" xfId="0" applyFont="1" applyFill="1" applyBorder="1" applyAlignment="1" applyProtection="1">
      <alignment horizontal="right" vertical="center" shrinkToFit="1"/>
      <protection locked="0"/>
    </xf>
    <xf numFmtId="0" fontId="5" fillId="0" borderId="51" xfId="0" applyFont="1" applyBorder="1" applyAlignment="1" applyProtection="1">
      <alignment horizontal="left" vertical="center" shrinkToFit="1"/>
    </xf>
    <xf numFmtId="0" fontId="2" fillId="2" borderId="53" xfId="0" applyFont="1" applyFill="1" applyBorder="1" applyAlignment="1" applyProtection="1">
      <alignment vertical="center" wrapText="1"/>
      <protection locked="0"/>
    </xf>
    <xf numFmtId="0" fontId="2" fillId="2" borderId="16" xfId="0" applyFont="1" applyFill="1" applyBorder="1" applyAlignment="1" applyProtection="1">
      <alignment vertical="center" wrapText="1"/>
      <protection locked="0"/>
    </xf>
    <xf numFmtId="0" fontId="2" fillId="2" borderId="17" xfId="0" applyFont="1" applyFill="1" applyBorder="1" applyAlignment="1" applyProtection="1">
      <alignment vertical="center" wrapText="1"/>
      <protection locked="0"/>
    </xf>
    <xf numFmtId="185" fontId="5" fillId="0" borderId="16" xfId="0" applyNumberFormat="1" applyFont="1" applyBorder="1" applyAlignment="1" applyProtection="1">
      <alignment horizontal="right" vertical="center"/>
    </xf>
    <xf numFmtId="178" fontId="5" fillId="0" borderId="48" xfId="0" applyNumberFormat="1" applyFont="1" applyFill="1" applyBorder="1" applyAlignment="1" applyProtection="1">
      <alignment horizontal="center" vertical="center" shrinkToFit="1"/>
    </xf>
    <xf numFmtId="0" fontId="0" fillId="0" borderId="2" xfId="0" applyBorder="1" applyProtection="1">
      <alignment vertical="center"/>
    </xf>
    <xf numFmtId="0" fontId="9" fillId="0" borderId="2" xfId="0" applyFont="1" applyFill="1" applyBorder="1" applyAlignment="1" applyProtection="1">
      <alignment vertical="center" shrinkToFit="1"/>
    </xf>
    <xf numFmtId="0" fontId="5" fillId="0" borderId="21" xfId="0" applyFont="1" applyBorder="1" applyAlignment="1" applyProtection="1">
      <alignment horizontal="left" vertical="center" shrinkToFit="1"/>
    </xf>
    <xf numFmtId="0" fontId="5" fillId="2" borderId="21" xfId="0" applyFont="1" applyFill="1" applyBorder="1" applyAlignment="1" applyProtection="1">
      <alignment horizontal="right" vertical="center" shrinkToFit="1"/>
      <protection locked="0"/>
    </xf>
    <xf numFmtId="0" fontId="5" fillId="0" borderId="22" xfId="0" applyFont="1" applyBorder="1" applyAlignment="1" applyProtection="1">
      <alignment horizontal="left" vertical="center" shrinkToFit="1"/>
    </xf>
    <xf numFmtId="0" fontId="5" fillId="5" borderId="13" xfId="0" applyFont="1" applyFill="1" applyBorder="1" applyAlignment="1" applyProtection="1">
      <alignment horizontal="left" vertical="center"/>
    </xf>
    <xf numFmtId="0" fontId="5" fillId="5" borderId="0" xfId="0" applyFont="1" applyFill="1" applyBorder="1" applyAlignment="1" applyProtection="1">
      <alignment horizontal="left" vertical="center"/>
    </xf>
    <xf numFmtId="0" fontId="9" fillId="0" borderId="7" xfId="0" applyFont="1" applyBorder="1" applyAlignment="1" applyProtection="1">
      <alignment horizontal="center" vertical="center" shrinkToFit="1"/>
    </xf>
    <xf numFmtId="0" fontId="18" fillId="5" borderId="45" xfId="0" applyFont="1" applyFill="1" applyBorder="1" applyAlignment="1" applyProtection="1">
      <alignment horizontal="center" vertical="top"/>
    </xf>
    <xf numFmtId="0" fontId="0" fillId="5" borderId="45" xfId="0" applyFill="1" applyBorder="1" applyAlignment="1" applyProtection="1">
      <alignment vertical="center"/>
    </xf>
    <xf numFmtId="0" fontId="0" fillId="5" borderId="46" xfId="0" applyFill="1" applyBorder="1" applyAlignment="1" applyProtection="1">
      <alignment vertical="center"/>
    </xf>
    <xf numFmtId="0" fontId="5" fillId="5" borderId="48" xfId="0" applyFont="1" applyFill="1" applyBorder="1" applyAlignment="1" applyProtection="1">
      <alignment horizontal="center" vertical="center" shrinkToFit="1"/>
    </xf>
    <xf numFmtId="0" fontId="5" fillId="5" borderId="20" xfId="0" applyFont="1" applyFill="1" applyBorder="1" applyAlignment="1" applyProtection="1">
      <alignment horizontal="center" vertical="center" shrinkToFit="1"/>
    </xf>
    <xf numFmtId="0" fontId="5" fillId="5" borderId="18" xfId="0" applyFont="1" applyFill="1" applyBorder="1" applyAlignment="1" applyProtection="1">
      <alignment horizontal="center" vertical="center" shrinkToFit="1"/>
    </xf>
    <xf numFmtId="0" fontId="9" fillId="5" borderId="18" xfId="0" applyFont="1" applyFill="1" applyBorder="1" applyAlignment="1" applyProtection="1">
      <alignment horizontal="center" vertical="center" wrapText="1" shrinkToFit="1"/>
    </xf>
    <xf numFmtId="178" fontId="18" fillId="5" borderId="19" xfId="0" applyNumberFormat="1" applyFont="1" applyFill="1" applyBorder="1" applyAlignment="1" applyProtection="1">
      <alignment horizontal="center" vertical="center"/>
    </xf>
    <xf numFmtId="0" fontId="9" fillId="5" borderId="35" xfId="0" applyFont="1" applyFill="1" applyBorder="1" applyAlignment="1" applyProtection="1">
      <alignment horizontal="center" vertical="center" wrapText="1" shrinkToFit="1"/>
    </xf>
    <xf numFmtId="193" fontId="9" fillId="5" borderId="19" xfId="0" applyNumberFormat="1" applyFont="1" applyFill="1" applyBorder="1" applyAlignment="1" applyProtection="1">
      <alignment horizontal="center" vertical="center" wrapText="1" shrinkToFit="1"/>
    </xf>
    <xf numFmtId="178" fontId="5" fillId="5" borderId="48" xfId="0" applyNumberFormat="1" applyFont="1" applyFill="1" applyBorder="1" applyAlignment="1" applyProtection="1">
      <alignment horizontal="center" vertical="center" shrinkToFit="1"/>
    </xf>
    <xf numFmtId="178" fontId="5" fillId="5" borderId="37" xfId="0" applyNumberFormat="1" applyFont="1" applyFill="1" applyBorder="1" applyAlignment="1" applyProtection="1">
      <alignment horizontal="center" vertical="center" shrinkToFit="1"/>
    </xf>
    <xf numFmtId="0" fontId="48" fillId="5" borderId="2" xfId="0" applyFont="1" applyFill="1" applyBorder="1" applyAlignment="1" applyProtection="1">
      <alignment horizontal="center" vertical="center"/>
    </xf>
    <xf numFmtId="0" fontId="48" fillId="5" borderId="0" xfId="0" applyFont="1" applyFill="1" applyBorder="1" applyAlignment="1" applyProtection="1">
      <alignment horizontal="center" vertical="center"/>
    </xf>
    <xf numFmtId="178" fontId="48" fillId="5" borderId="48" xfId="0" applyNumberFormat="1" applyFont="1" applyFill="1" applyBorder="1" applyAlignment="1" applyProtection="1">
      <alignment horizontal="center" vertical="center"/>
    </xf>
    <xf numFmtId="178" fontId="48" fillId="5" borderId="37" xfId="0" applyNumberFormat="1" applyFont="1" applyFill="1" applyBorder="1" applyAlignment="1" applyProtection="1">
      <alignment horizontal="center" vertical="center"/>
    </xf>
    <xf numFmtId="0" fontId="48" fillId="0" borderId="48" xfId="0" applyFont="1" applyFill="1" applyBorder="1" applyAlignment="1" applyProtection="1">
      <alignment horizontal="center" vertical="center" wrapText="1"/>
    </xf>
    <xf numFmtId="0" fontId="48" fillId="0" borderId="20" xfId="0" applyFont="1" applyFill="1" applyBorder="1" applyAlignment="1" applyProtection="1">
      <alignment horizontal="center" vertical="center" wrapText="1"/>
    </xf>
    <xf numFmtId="0" fontId="5" fillId="5" borderId="13" xfId="0" applyFont="1" applyFill="1" applyBorder="1" applyProtection="1">
      <alignment vertical="center"/>
    </xf>
    <xf numFmtId="0" fontId="5" fillId="5" borderId="0" xfId="0" applyFont="1" applyFill="1" applyBorder="1" applyProtection="1">
      <alignment vertical="center"/>
    </xf>
    <xf numFmtId="0" fontId="5" fillId="5" borderId="14" xfId="0" applyFont="1" applyFill="1" applyBorder="1" applyProtection="1">
      <alignment vertical="center"/>
    </xf>
    <xf numFmtId="0" fontId="4" fillId="5" borderId="0" xfId="0" applyFont="1" applyFill="1" applyBorder="1" applyProtection="1">
      <alignment vertical="center"/>
    </xf>
    <xf numFmtId="0" fontId="3" fillId="5" borderId="14" xfId="0" applyFont="1" applyFill="1" applyBorder="1" applyProtection="1">
      <alignment vertical="center"/>
    </xf>
    <xf numFmtId="0" fontId="9" fillId="5" borderId="0" xfId="0" applyFont="1" applyFill="1" applyBorder="1" applyAlignment="1" applyProtection="1">
      <alignment vertical="center" shrinkToFit="1"/>
    </xf>
    <xf numFmtId="0" fontId="45" fillId="5" borderId="14" xfId="0" applyFont="1" applyFill="1" applyBorder="1" applyProtection="1">
      <alignment vertical="center"/>
    </xf>
    <xf numFmtId="0" fontId="5" fillId="5" borderId="0" xfId="0" applyFont="1" applyFill="1" applyBorder="1" applyAlignment="1" applyProtection="1">
      <alignment horizontal="center" vertical="center"/>
    </xf>
    <xf numFmtId="0" fontId="0" fillId="5" borderId="0" xfId="0" applyFill="1" applyBorder="1" applyAlignment="1" applyProtection="1">
      <alignment vertical="center"/>
    </xf>
    <xf numFmtId="0" fontId="24" fillId="5" borderId="0" xfId="0" applyFont="1" applyFill="1" applyBorder="1" applyProtection="1">
      <alignment vertical="center"/>
    </xf>
    <xf numFmtId="0" fontId="41" fillId="5" borderId="0" xfId="0" applyFont="1" applyFill="1" applyBorder="1" applyProtection="1">
      <alignment vertical="center"/>
    </xf>
    <xf numFmtId="0" fontId="0" fillId="5" borderId="13" xfId="0" applyFill="1" applyBorder="1" applyProtection="1">
      <alignment vertical="center"/>
    </xf>
    <xf numFmtId="0" fontId="0" fillId="5" borderId="0" xfId="0" applyFill="1" applyBorder="1" applyProtection="1">
      <alignment vertical="center"/>
    </xf>
    <xf numFmtId="194" fontId="5" fillId="5" borderId="0" xfId="1" applyNumberFormat="1" applyFont="1" applyFill="1" applyBorder="1" applyAlignment="1" applyProtection="1">
      <alignment horizontal="center" vertical="center"/>
    </xf>
    <xf numFmtId="195" fontId="5" fillId="5" borderId="0" xfId="1" applyNumberFormat="1" applyFont="1" applyFill="1" applyBorder="1" applyAlignment="1" applyProtection="1">
      <alignment horizontal="left" vertical="center"/>
    </xf>
    <xf numFmtId="38" fontId="5" fillId="5" borderId="0" xfId="2" applyFont="1" applyFill="1" applyBorder="1" applyAlignment="1" applyProtection="1">
      <alignment horizontal="right" vertical="center" shrinkToFit="1"/>
    </xf>
    <xf numFmtId="0" fontId="3" fillId="5" borderId="14" xfId="0" applyFont="1" applyFill="1" applyBorder="1" applyAlignment="1" applyProtection="1">
      <alignment vertical="center" shrinkToFit="1"/>
    </xf>
    <xf numFmtId="196" fontId="14" fillId="5" borderId="0" xfId="1" applyNumberFormat="1" applyFont="1" applyFill="1" applyBorder="1" applyAlignment="1" applyProtection="1">
      <alignment horizontal="center" vertical="center"/>
    </xf>
    <xf numFmtId="0" fontId="35" fillId="5" borderId="14" xfId="0" applyFont="1" applyFill="1" applyBorder="1" applyAlignment="1" applyProtection="1">
      <alignment vertical="center" shrinkToFit="1"/>
    </xf>
    <xf numFmtId="185" fontId="5" fillId="5" borderId="0" xfId="1" applyNumberFormat="1" applyFont="1" applyFill="1" applyBorder="1" applyAlignment="1" applyProtection="1">
      <alignment horizontal="right"/>
    </xf>
    <xf numFmtId="0" fontId="5" fillId="5" borderId="15" xfId="0" applyFont="1" applyFill="1" applyBorder="1" applyProtection="1">
      <alignment vertical="center"/>
    </xf>
    <xf numFmtId="0" fontId="5" fillId="5" borderId="16" xfId="0" applyFont="1" applyFill="1" applyBorder="1" applyProtection="1">
      <alignment vertical="center"/>
    </xf>
    <xf numFmtId="0" fontId="5" fillId="5" borderId="17" xfId="0" applyFont="1" applyFill="1" applyBorder="1" applyProtection="1">
      <alignment vertical="center"/>
    </xf>
    <xf numFmtId="0" fontId="5" fillId="5" borderId="14" xfId="0" applyFont="1" applyFill="1" applyBorder="1" applyAlignment="1" applyProtection="1">
      <alignment vertical="center" wrapText="1"/>
    </xf>
    <xf numFmtId="0" fontId="0" fillId="5" borderId="0" xfId="0" applyFont="1" applyFill="1" applyBorder="1" applyProtection="1">
      <alignment vertical="center"/>
    </xf>
    <xf numFmtId="195" fontId="5" fillId="5" borderId="0" xfId="0" applyNumberFormat="1" applyFont="1" applyFill="1" applyBorder="1" applyAlignment="1" applyProtection="1">
      <alignment horizontal="center" vertical="center"/>
    </xf>
    <xf numFmtId="0" fontId="5" fillId="5" borderId="0" xfId="0" applyNumberFormat="1" applyFont="1" applyFill="1" applyBorder="1" applyAlignment="1" applyProtection="1">
      <alignment horizontal="center" vertical="center"/>
    </xf>
    <xf numFmtId="0" fontId="4" fillId="5" borderId="0" xfId="0" applyFont="1" applyFill="1" applyBorder="1" applyAlignment="1" applyProtection="1">
      <alignment horizontal="left" vertical="center"/>
    </xf>
    <xf numFmtId="0" fontId="0" fillId="5" borderId="0" xfId="0" applyFill="1" applyProtection="1">
      <alignment vertical="center"/>
    </xf>
    <xf numFmtId="0" fontId="5" fillId="5" borderId="13" xfId="0" applyFont="1" applyFill="1" applyBorder="1" applyAlignment="1" applyProtection="1">
      <alignment vertical="center"/>
    </xf>
    <xf numFmtId="0" fontId="22" fillId="5" borderId="13" xfId="0" applyFont="1" applyFill="1" applyBorder="1" applyAlignment="1" applyProtection="1">
      <alignment vertical="center"/>
    </xf>
    <xf numFmtId="0" fontId="22" fillId="5" borderId="0" xfId="0" applyFont="1" applyFill="1" applyBorder="1" applyAlignment="1" applyProtection="1">
      <alignment vertical="center"/>
    </xf>
    <xf numFmtId="0" fontId="5" fillId="5" borderId="0" xfId="0" applyFont="1" applyFill="1" applyBorder="1" applyAlignment="1" applyProtection="1">
      <alignment vertical="top" wrapText="1"/>
    </xf>
    <xf numFmtId="0" fontId="20" fillId="5" borderId="0" xfId="0" applyFont="1" applyFill="1" applyBorder="1" applyProtection="1">
      <alignment vertical="center"/>
    </xf>
    <xf numFmtId="0" fontId="20" fillId="5" borderId="0" xfId="0" applyFont="1" applyFill="1" applyBorder="1" applyAlignment="1" applyProtection="1">
      <alignment horizontal="right" vertical="center"/>
    </xf>
    <xf numFmtId="0" fontId="22" fillId="5" borderId="0" xfId="0" applyFont="1" applyFill="1" applyBorder="1" applyProtection="1">
      <alignment vertical="center"/>
    </xf>
    <xf numFmtId="0" fontId="9" fillId="5" borderId="0" xfId="0" applyFont="1" applyFill="1" applyBorder="1" applyProtection="1">
      <alignment vertical="center"/>
    </xf>
    <xf numFmtId="0" fontId="9" fillId="5" borderId="14" xfId="0" applyFont="1" applyFill="1" applyBorder="1" applyAlignment="1" applyProtection="1">
      <alignment vertical="center" shrinkToFit="1"/>
    </xf>
    <xf numFmtId="0" fontId="9" fillId="5" borderId="14" xfId="0" applyFont="1" applyFill="1" applyBorder="1" applyProtection="1">
      <alignment vertical="center"/>
    </xf>
    <xf numFmtId="176" fontId="5" fillId="5" borderId="0" xfId="0" applyNumberFormat="1" applyFont="1" applyFill="1" applyBorder="1" applyProtection="1">
      <alignment vertical="center"/>
    </xf>
    <xf numFmtId="0" fontId="5" fillId="5" borderId="14" xfId="0" applyFont="1" applyFill="1" applyBorder="1" applyAlignment="1" applyProtection="1">
      <alignment vertical="center" shrinkToFit="1"/>
    </xf>
    <xf numFmtId="0" fontId="0" fillId="5" borderId="14" xfId="0" applyFill="1" applyBorder="1" applyAlignment="1" applyProtection="1">
      <alignment vertical="center"/>
    </xf>
    <xf numFmtId="0" fontId="19" fillId="5" borderId="0" xfId="0" applyFont="1" applyFill="1" applyBorder="1" applyAlignment="1" applyProtection="1">
      <alignment horizontal="right" vertical="center"/>
    </xf>
    <xf numFmtId="0" fontId="0" fillId="5" borderId="15" xfId="0" applyFill="1" applyBorder="1" applyProtection="1">
      <alignment vertical="center"/>
    </xf>
    <xf numFmtId="0" fontId="0" fillId="5" borderId="16" xfId="0" applyFill="1" applyBorder="1" applyProtection="1">
      <alignment vertical="center"/>
    </xf>
    <xf numFmtId="0" fontId="5" fillId="5" borderId="16" xfId="0" quotePrefix="1" applyFont="1" applyFill="1" applyBorder="1" applyAlignment="1" applyProtection="1">
      <alignment horizontal="center" vertical="center"/>
    </xf>
    <xf numFmtId="0" fontId="5" fillId="5" borderId="13" xfId="0" applyFont="1" applyFill="1" applyBorder="1" applyAlignment="1" applyProtection="1">
      <alignment horizontal="center" vertical="center"/>
    </xf>
    <xf numFmtId="187" fontId="5" fillId="5" borderId="0" xfId="0" applyNumberFormat="1" applyFont="1" applyFill="1" applyBorder="1" applyAlignment="1" applyProtection="1">
      <alignment horizontal="center" vertical="center"/>
    </xf>
    <xf numFmtId="0" fontId="5" fillId="5" borderId="0" xfId="0" applyFont="1" applyFill="1" applyBorder="1" applyAlignment="1" applyProtection="1">
      <alignment horizontal="center" vertical="center" shrinkToFit="1"/>
    </xf>
    <xf numFmtId="9" fontId="0" fillId="5" borderId="0" xfId="0" applyNumberFormat="1" applyFill="1" applyBorder="1" applyAlignment="1" applyProtection="1">
      <alignment horizontal="center" vertical="center"/>
    </xf>
    <xf numFmtId="0" fontId="0" fillId="5" borderId="14" xfId="0" applyFill="1" applyBorder="1" applyAlignment="1" applyProtection="1">
      <alignment horizontal="center" vertical="center" shrinkToFit="1"/>
    </xf>
    <xf numFmtId="0" fontId="25" fillId="5" borderId="0" xfId="0" applyFont="1" applyFill="1" applyBorder="1" applyAlignment="1" applyProtection="1">
      <alignment horizontal="right" vertical="center"/>
    </xf>
    <xf numFmtId="179" fontId="5" fillId="5" borderId="11" xfId="0" applyNumberFormat="1" applyFont="1" applyFill="1" applyBorder="1" applyAlignment="1" applyProtection="1">
      <alignment horizontal="center" vertical="center"/>
    </xf>
    <xf numFmtId="0" fontId="9" fillId="5" borderId="0" xfId="0" applyFont="1" applyFill="1" applyBorder="1" applyAlignment="1" applyProtection="1">
      <alignment vertical="center"/>
    </xf>
    <xf numFmtId="0" fontId="9" fillId="5" borderId="13" xfId="0" applyFont="1" applyFill="1" applyBorder="1" applyAlignment="1" applyProtection="1">
      <alignment vertical="center"/>
    </xf>
    <xf numFmtId="0" fontId="7" fillId="5" borderId="0" xfId="0" applyFont="1" applyFill="1" applyBorder="1" applyAlignment="1" applyProtection="1">
      <alignment horizontal="right" vertical="center"/>
    </xf>
    <xf numFmtId="0" fontId="5" fillId="5" borderId="0" xfId="0" applyFont="1" applyFill="1" applyProtection="1">
      <alignment vertical="center"/>
    </xf>
    <xf numFmtId="0" fontId="16" fillId="5" borderId="0" xfId="0" applyFont="1" applyFill="1" applyBorder="1" applyAlignment="1" applyProtection="1">
      <alignment vertical="center"/>
    </xf>
    <xf numFmtId="0" fontId="20" fillId="5" borderId="0" xfId="0" applyFont="1" applyFill="1" applyBorder="1" applyAlignment="1" applyProtection="1">
      <alignment vertical="top"/>
    </xf>
    <xf numFmtId="0" fontId="22" fillId="5" borderId="0" xfId="0" applyFont="1" applyFill="1" applyBorder="1" applyAlignment="1" applyProtection="1">
      <alignment vertical="top"/>
    </xf>
    <xf numFmtId="0" fontId="20" fillId="5" borderId="0" xfId="0" applyFont="1" applyFill="1" applyBorder="1" applyAlignment="1" applyProtection="1">
      <alignment vertical="center"/>
    </xf>
    <xf numFmtId="176" fontId="5" fillId="5" borderId="0" xfId="0" applyNumberFormat="1" applyFont="1" applyFill="1" applyBorder="1" applyAlignment="1" applyProtection="1">
      <alignment horizontal="center" vertical="center"/>
    </xf>
    <xf numFmtId="0" fontId="9" fillId="5" borderId="13" xfId="0" applyFont="1" applyFill="1" applyBorder="1" applyAlignment="1" applyProtection="1">
      <alignment horizontal="left" vertical="center" shrinkToFit="1"/>
    </xf>
    <xf numFmtId="0" fontId="5" fillId="5" borderId="14" xfId="0" applyFont="1" applyFill="1" applyBorder="1" applyAlignment="1" applyProtection="1">
      <alignment horizontal="center" vertical="center"/>
    </xf>
    <xf numFmtId="0" fontId="18" fillId="5" borderId="0" xfId="0" applyFont="1" applyFill="1" applyBorder="1" applyAlignment="1" applyProtection="1">
      <alignment horizontal="right" vertical="center"/>
    </xf>
    <xf numFmtId="0" fontId="0" fillId="5" borderId="14" xfId="0" applyFill="1" applyBorder="1" applyProtection="1">
      <alignment vertical="center"/>
    </xf>
    <xf numFmtId="0" fontId="0" fillId="5" borderId="17" xfId="0" applyFill="1" applyBorder="1" applyProtection="1">
      <alignment vertical="center"/>
    </xf>
    <xf numFmtId="177" fontId="20" fillId="5" borderId="0" xfId="0" applyNumberFormat="1" applyFont="1" applyFill="1" applyBorder="1" applyAlignment="1" applyProtection="1">
      <alignment horizontal="right" vertical="center"/>
    </xf>
    <xf numFmtId="183" fontId="5" fillId="5" borderId="0" xfId="0" applyNumberFormat="1" applyFont="1" applyFill="1" applyBorder="1" applyProtection="1">
      <alignment vertical="center"/>
    </xf>
    <xf numFmtId="180" fontId="20" fillId="5" borderId="0" xfId="0" applyNumberFormat="1" applyFont="1" applyFill="1" applyBorder="1" applyAlignment="1" applyProtection="1">
      <alignment vertical="top" wrapText="1"/>
    </xf>
    <xf numFmtId="0" fontId="5" fillId="5" borderId="0" xfId="0" applyFont="1" applyFill="1" applyBorder="1" applyAlignment="1" applyProtection="1">
      <alignment horizontal="left" vertical="top"/>
    </xf>
    <xf numFmtId="177" fontId="20" fillId="5" borderId="0" xfId="0" applyNumberFormat="1" applyFont="1" applyFill="1" applyBorder="1" applyAlignment="1" applyProtection="1">
      <alignment horizontal="left" vertical="center"/>
    </xf>
    <xf numFmtId="0" fontId="38" fillId="5" borderId="0" xfId="0" applyFont="1" applyFill="1" applyBorder="1" applyProtection="1">
      <alignment vertical="center"/>
    </xf>
    <xf numFmtId="177" fontId="24" fillId="5" borderId="0" xfId="0" applyNumberFormat="1" applyFont="1" applyFill="1" applyBorder="1" applyAlignment="1" applyProtection="1">
      <alignment horizontal="right" vertical="center"/>
    </xf>
    <xf numFmtId="0" fontId="24" fillId="5" borderId="0" xfId="0" quotePrefix="1" applyFont="1" applyFill="1" applyBorder="1" applyProtection="1">
      <alignment vertical="center"/>
    </xf>
    <xf numFmtId="0" fontId="5" fillId="5" borderId="16" xfId="0" applyFont="1" applyFill="1" applyBorder="1" applyAlignment="1" applyProtection="1">
      <alignment horizontal="right" vertical="center"/>
    </xf>
    <xf numFmtId="0" fontId="24" fillId="5" borderId="16" xfId="0" applyFont="1" applyFill="1" applyBorder="1" applyProtection="1">
      <alignment vertical="center"/>
    </xf>
    <xf numFmtId="0" fontId="9" fillId="5" borderId="16" xfId="0" applyFont="1" applyFill="1" applyBorder="1" applyAlignment="1" applyProtection="1">
      <alignment horizontal="center" vertical="center"/>
    </xf>
    <xf numFmtId="0" fontId="11" fillId="5" borderId="14" xfId="0" applyFont="1" applyFill="1" applyBorder="1" applyAlignment="1" applyProtection="1">
      <alignment vertical="center"/>
    </xf>
    <xf numFmtId="0" fontId="5" fillId="5" borderId="0" xfId="0" applyFont="1" applyFill="1" applyBorder="1" applyAlignment="1" applyProtection="1">
      <alignment vertical="center" shrinkToFit="1"/>
    </xf>
    <xf numFmtId="0" fontId="11" fillId="5" borderId="14" xfId="0" applyFont="1" applyFill="1" applyBorder="1" applyAlignment="1" applyProtection="1">
      <alignment vertical="center" shrinkToFit="1"/>
    </xf>
    <xf numFmtId="0" fontId="5" fillId="5" borderId="13" xfId="0" applyFont="1" applyFill="1" applyBorder="1" applyAlignment="1" applyProtection="1">
      <alignment horizontal="left" vertical="center" shrinkToFit="1"/>
    </xf>
    <xf numFmtId="0" fontId="12" fillId="5" borderId="0" xfId="0" applyFont="1" applyFill="1" applyBorder="1" applyProtection="1">
      <alignment vertical="center"/>
    </xf>
    <xf numFmtId="0" fontId="43" fillId="5" borderId="0" xfId="0" applyFont="1" applyFill="1" applyBorder="1" applyProtection="1">
      <alignment vertical="center"/>
    </xf>
    <xf numFmtId="181" fontId="7" fillId="5" borderId="0" xfId="0" applyNumberFormat="1" applyFont="1" applyFill="1" applyBorder="1" applyAlignment="1" applyProtection="1">
      <alignment horizontal="center" vertical="center"/>
    </xf>
    <xf numFmtId="177" fontId="5" fillId="5" borderId="0" xfId="0" applyNumberFormat="1" applyFont="1" applyFill="1" applyBorder="1" applyAlignment="1" applyProtection="1">
      <alignment horizontal="center"/>
    </xf>
    <xf numFmtId="181" fontId="5" fillId="5" borderId="0" xfId="0" applyNumberFormat="1" applyFont="1" applyFill="1" applyBorder="1" applyAlignment="1" applyProtection="1">
      <alignment horizontal="center"/>
    </xf>
    <xf numFmtId="181" fontId="0" fillId="5" borderId="0" xfId="0" applyNumberFormat="1" applyFont="1" applyFill="1" applyBorder="1" applyAlignment="1" applyProtection="1">
      <alignment horizontal="center" vertical="center"/>
    </xf>
    <xf numFmtId="0" fontId="9" fillId="5" borderId="16" xfId="0" applyFont="1" applyFill="1" applyBorder="1" applyProtection="1">
      <alignment vertical="center"/>
    </xf>
    <xf numFmtId="0" fontId="47" fillId="5" borderId="0" xfId="0" applyFont="1" applyFill="1" applyBorder="1" applyAlignment="1" applyProtection="1">
      <alignment vertical="center" wrapText="1"/>
    </xf>
    <xf numFmtId="0" fontId="5" fillId="5" borderId="16" xfId="0" applyFont="1" applyFill="1" applyBorder="1" applyAlignment="1" applyProtection="1">
      <alignment vertical="center"/>
    </xf>
    <xf numFmtId="0" fontId="5" fillId="5" borderId="16" xfId="0" applyFont="1" applyFill="1" applyBorder="1" applyAlignment="1" applyProtection="1">
      <alignment horizontal="center" vertical="center"/>
    </xf>
    <xf numFmtId="179" fontId="5" fillId="5" borderId="0" xfId="0" applyNumberFormat="1" applyFont="1" applyFill="1" applyBorder="1" applyAlignment="1" applyProtection="1">
      <alignment horizontal="right" vertical="center"/>
    </xf>
    <xf numFmtId="0" fontId="5" fillId="5" borderId="26" xfId="0" applyFont="1" applyFill="1" applyBorder="1" applyAlignment="1" applyProtection="1">
      <alignment horizontal="left" vertical="center"/>
    </xf>
    <xf numFmtId="0" fontId="5" fillId="5" borderId="1" xfId="0" applyFont="1" applyFill="1" applyBorder="1" applyAlignment="1" applyProtection="1">
      <alignment horizontal="left" vertical="center"/>
    </xf>
    <xf numFmtId="0" fontId="5" fillId="5" borderId="19" xfId="0" applyFont="1" applyFill="1" applyBorder="1" applyAlignment="1" applyProtection="1">
      <alignment horizontal="left" vertical="center"/>
    </xf>
    <xf numFmtId="0" fontId="5" fillId="5" borderId="28" xfId="0" applyFont="1" applyFill="1" applyBorder="1" applyAlignment="1" applyProtection="1">
      <alignment horizontal="left" vertical="center"/>
    </xf>
    <xf numFmtId="0" fontId="5" fillId="5" borderId="29" xfId="0" applyFont="1" applyFill="1" applyBorder="1" applyAlignment="1" applyProtection="1">
      <alignment horizontal="left" vertical="center"/>
    </xf>
    <xf numFmtId="0" fontId="5" fillId="5" borderId="30" xfId="0" applyFont="1" applyFill="1" applyBorder="1" applyAlignment="1" applyProtection="1">
      <alignment horizontal="left" vertical="center"/>
    </xf>
    <xf numFmtId="0" fontId="5" fillId="5" borderId="31" xfId="0" applyFont="1" applyFill="1" applyBorder="1" applyAlignment="1" applyProtection="1">
      <alignment horizontal="left" vertical="center"/>
    </xf>
    <xf numFmtId="0" fontId="5" fillId="5" borderId="32" xfId="0" applyFont="1" applyFill="1" applyBorder="1" applyAlignment="1" applyProtection="1">
      <alignment horizontal="left" vertical="center"/>
    </xf>
    <xf numFmtId="0" fontId="5" fillId="5" borderId="33" xfId="0" applyFont="1" applyFill="1" applyBorder="1" applyAlignment="1" applyProtection="1">
      <alignment horizontal="left" vertical="center"/>
    </xf>
    <xf numFmtId="0" fontId="5" fillId="5" borderId="34" xfId="0" applyFont="1" applyFill="1" applyBorder="1" applyAlignment="1" applyProtection="1">
      <alignment horizontal="left" vertical="center"/>
    </xf>
    <xf numFmtId="0" fontId="5" fillId="5" borderId="35" xfId="0" applyFont="1" applyFill="1" applyBorder="1" applyAlignment="1" applyProtection="1">
      <alignment horizontal="left" vertical="center"/>
    </xf>
    <xf numFmtId="0" fontId="0" fillId="5" borderId="0" xfId="0" applyFill="1" applyBorder="1" applyAlignment="1" applyProtection="1">
      <alignment horizontal="left" vertical="center"/>
    </xf>
    <xf numFmtId="0" fontId="0" fillId="5" borderId="0" xfId="0" applyFill="1" applyBorder="1" applyAlignment="1" applyProtection="1">
      <alignment horizontal="right" vertical="center"/>
    </xf>
    <xf numFmtId="0" fontId="8" fillId="5" borderId="16" xfId="0" applyFont="1" applyFill="1" applyBorder="1" applyProtection="1">
      <alignment vertical="center"/>
    </xf>
    <xf numFmtId="0" fontId="7" fillId="5" borderId="0" xfId="0" applyFont="1" applyFill="1" applyBorder="1" applyAlignment="1" applyProtection="1">
      <alignment horizontal="left" vertical="center"/>
    </xf>
    <xf numFmtId="0" fontId="30" fillId="5" borderId="0" xfId="0" applyFont="1" applyFill="1" applyBorder="1" applyAlignment="1" applyProtection="1">
      <alignment vertical="top" wrapText="1"/>
    </xf>
    <xf numFmtId="0" fontId="9" fillId="5" borderId="24" xfId="0" applyFont="1" applyFill="1" applyBorder="1" applyAlignment="1" applyProtection="1">
      <alignment horizontal="center" vertical="center" wrapText="1"/>
    </xf>
    <xf numFmtId="0" fontId="9" fillId="5" borderId="30" xfId="0" applyFont="1" applyFill="1" applyBorder="1" applyAlignment="1" applyProtection="1">
      <alignment horizontal="center" vertical="center" wrapText="1"/>
    </xf>
    <xf numFmtId="182" fontId="5" fillId="5" borderId="2" xfId="0" applyNumberFormat="1" applyFont="1" applyFill="1" applyBorder="1" applyProtection="1">
      <alignment vertical="center"/>
    </xf>
    <xf numFmtId="188" fontId="5" fillId="5" borderId="37" xfId="0" applyNumberFormat="1" applyFont="1" applyFill="1" applyBorder="1" applyAlignment="1" applyProtection="1">
      <alignment horizontal="right" vertical="center"/>
    </xf>
    <xf numFmtId="189" fontId="5" fillId="5" borderId="26" xfId="0" applyNumberFormat="1" applyFont="1" applyFill="1" applyBorder="1" applyAlignment="1" applyProtection="1">
      <alignment horizontal="right" vertical="center"/>
    </xf>
    <xf numFmtId="188" fontId="5" fillId="5" borderId="2" xfId="0" applyNumberFormat="1" applyFont="1" applyFill="1" applyBorder="1" applyAlignment="1" applyProtection="1">
      <alignment horizontal="right" vertical="center"/>
    </xf>
    <xf numFmtId="189" fontId="5" fillId="5" borderId="1" xfId="0" applyNumberFormat="1" applyFont="1" applyFill="1" applyBorder="1" applyAlignment="1" applyProtection="1">
      <alignment horizontal="right" vertical="center"/>
    </xf>
    <xf numFmtId="182" fontId="5" fillId="5" borderId="23" xfId="0" applyNumberFormat="1" applyFont="1" applyFill="1" applyBorder="1" applyProtection="1">
      <alignment vertical="center"/>
    </xf>
    <xf numFmtId="188" fontId="5" fillId="5" borderId="23" xfId="0" applyNumberFormat="1" applyFont="1" applyFill="1" applyBorder="1" applyAlignment="1" applyProtection="1">
      <alignment horizontal="right" vertical="center"/>
    </xf>
    <xf numFmtId="189" fontId="5" fillId="5" borderId="28" xfId="0" applyNumberFormat="1" applyFont="1" applyFill="1" applyBorder="1" applyAlignment="1" applyProtection="1">
      <alignment horizontal="right" vertical="center"/>
    </xf>
    <xf numFmtId="0" fontId="5" fillId="5" borderId="22" xfId="0" applyFont="1" applyFill="1" applyBorder="1" applyAlignment="1" applyProtection="1">
      <alignment horizontal="center" vertical="center" shrinkToFit="1"/>
    </xf>
    <xf numFmtId="182" fontId="5" fillId="5" borderId="20" xfId="0" applyNumberFormat="1" applyFont="1" applyFill="1" applyBorder="1" applyProtection="1">
      <alignment vertical="center"/>
    </xf>
    <xf numFmtId="188" fontId="5" fillId="5" borderId="20" xfId="0" applyNumberFormat="1" applyFont="1" applyFill="1" applyBorder="1" applyAlignment="1" applyProtection="1">
      <alignment horizontal="right" vertical="center"/>
    </xf>
    <xf numFmtId="189" fontId="5" fillId="5" borderId="38" xfId="0" applyNumberFormat="1" applyFont="1" applyFill="1" applyBorder="1" applyAlignment="1" applyProtection="1">
      <alignment horizontal="right" vertical="center"/>
    </xf>
    <xf numFmtId="182" fontId="5" fillId="5" borderId="39" xfId="0" applyNumberFormat="1" applyFont="1" applyFill="1" applyBorder="1" applyProtection="1">
      <alignment vertical="center"/>
    </xf>
    <xf numFmtId="188" fontId="5" fillId="5" borderId="39" xfId="0" applyNumberFormat="1" applyFont="1" applyFill="1" applyBorder="1" applyAlignment="1" applyProtection="1">
      <alignment horizontal="right" vertical="center"/>
    </xf>
    <xf numFmtId="189" fontId="5" fillId="5" borderId="32" xfId="0" applyNumberFormat="1" applyFont="1" applyFill="1" applyBorder="1" applyAlignment="1" applyProtection="1">
      <alignment horizontal="right" vertical="center"/>
    </xf>
    <xf numFmtId="182" fontId="5" fillId="5" borderId="24" xfId="0" applyNumberFormat="1" applyFont="1" applyFill="1" applyBorder="1" applyProtection="1">
      <alignment vertical="center"/>
    </xf>
    <xf numFmtId="188" fontId="5" fillId="5" borderId="24" xfId="0" applyNumberFormat="1" applyFont="1" applyFill="1" applyBorder="1" applyAlignment="1" applyProtection="1">
      <alignment horizontal="right" vertical="center"/>
    </xf>
    <xf numFmtId="189" fontId="5" fillId="5" borderId="30" xfId="0" applyNumberFormat="1" applyFont="1" applyFill="1" applyBorder="1" applyAlignment="1" applyProtection="1">
      <alignment horizontal="right" vertical="center"/>
    </xf>
    <xf numFmtId="182" fontId="5" fillId="5" borderId="18" xfId="0" applyNumberFormat="1" applyFont="1" applyFill="1" applyBorder="1" applyProtection="1">
      <alignment vertical="center"/>
    </xf>
    <xf numFmtId="188" fontId="5" fillId="5" borderId="18" xfId="0" applyNumberFormat="1" applyFont="1" applyFill="1" applyBorder="1" applyAlignment="1" applyProtection="1">
      <alignment horizontal="right" vertical="center"/>
    </xf>
    <xf numFmtId="189" fontId="5" fillId="5" borderId="34" xfId="0" applyNumberFormat="1" applyFont="1" applyFill="1" applyBorder="1" applyAlignment="1" applyProtection="1">
      <alignment horizontal="right" vertical="center"/>
    </xf>
    <xf numFmtId="190" fontId="3" fillId="5" borderId="14" xfId="0" applyNumberFormat="1" applyFont="1" applyFill="1" applyBorder="1" applyAlignment="1" applyProtection="1">
      <alignment vertical="center"/>
    </xf>
    <xf numFmtId="182" fontId="5" fillId="5" borderId="14" xfId="0" applyNumberFormat="1" applyFont="1" applyFill="1" applyBorder="1" applyAlignment="1" applyProtection="1"/>
    <xf numFmtId="189" fontId="0" fillId="5" borderId="0" xfId="0" applyNumberFormat="1" applyFill="1" applyBorder="1" applyAlignment="1" applyProtection="1">
      <alignment horizontal="right" vertical="center"/>
    </xf>
    <xf numFmtId="188" fontId="15" fillId="5" borderId="0" xfId="0" applyNumberFormat="1" applyFont="1" applyFill="1" applyBorder="1" applyAlignment="1" applyProtection="1">
      <alignment horizontal="right" vertical="center"/>
    </xf>
    <xf numFmtId="189" fontId="4" fillId="5" borderId="0" xfId="0" applyNumberFormat="1" applyFont="1" applyFill="1" applyBorder="1" applyAlignment="1" applyProtection="1">
      <alignment horizontal="right" vertical="center"/>
    </xf>
    <xf numFmtId="0" fontId="5" fillId="5" borderId="26" xfId="0" applyFont="1" applyFill="1" applyBorder="1" applyAlignment="1" applyProtection="1">
      <alignment vertical="center"/>
    </xf>
    <xf numFmtId="0" fontId="5" fillId="5" borderId="0" xfId="0" applyFont="1" applyFill="1" applyBorder="1" applyAlignment="1" applyProtection="1">
      <alignment vertical="top"/>
    </xf>
    <xf numFmtId="0" fontId="0" fillId="5" borderId="13" xfId="0" applyFont="1" applyFill="1" applyBorder="1" applyProtection="1">
      <alignment vertical="center"/>
    </xf>
    <xf numFmtId="0" fontId="0" fillId="5" borderId="0" xfId="0" applyFont="1" applyFill="1" applyProtection="1">
      <alignment vertical="center"/>
    </xf>
    <xf numFmtId="177" fontId="18" fillId="5" borderId="0" xfId="0" applyNumberFormat="1" applyFont="1" applyFill="1" applyBorder="1" applyAlignment="1" applyProtection="1">
      <alignment horizontal="right" vertical="center"/>
    </xf>
    <xf numFmtId="0" fontId="11" fillId="5" borderId="0" xfId="0" applyFont="1" applyFill="1" applyBorder="1" applyProtection="1">
      <alignment vertical="center"/>
    </xf>
    <xf numFmtId="0" fontId="0" fillId="5" borderId="14" xfId="0" applyFont="1" applyFill="1" applyBorder="1" applyProtection="1">
      <alignment vertical="center"/>
    </xf>
    <xf numFmtId="177" fontId="14" fillId="5" borderId="0" xfId="0" applyNumberFormat="1" applyFont="1" applyFill="1" applyBorder="1" applyAlignment="1" applyProtection="1">
      <alignment horizontal="center" vertical="center"/>
    </xf>
    <xf numFmtId="0" fontId="7" fillId="5" borderId="0" xfId="0" applyFont="1" applyFill="1" applyBorder="1" applyProtection="1">
      <alignment vertical="center"/>
    </xf>
    <xf numFmtId="0" fontId="0" fillId="5" borderId="0" xfId="0" applyFont="1" applyFill="1" applyBorder="1" applyAlignment="1" applyProtection="1">
      <alignment vertical="center"/>
    </xf>
    <xf numFmtId="0" fontId="5" fillId="5" borderId="0" xfId="0" quotePrefix="1" applyFont="1" applyFill="1" applyBorder="1" applyAlignment="1" applyProtection="1">
      <alignment horizontal="left" vertical="center"/>
    </xf>
    <xf numFmtId="0" fontId="5" fillId="5" borderId="0" xfId="0" quotePrefix="1" applyFont="1" applyFill="1" applyBorder="1" applyAlignment="1" applyProtection="1">
      <alignment horizontal="center" vertical="center"/>
    </xf>
    <xf numFmtId="0" fontId="0" fillId="5" borderId="15" xfId="0" applyFont="1" applyFill="1" applyBorder="1" applyProtection="1">
      <alignment vertical="center"/>
    </xf>
    <xf numFmtId="0" fontId="0" fillId="5" borderId="16" xfId="0" applyFont="1" applyFill="1" applyBorder="1" applyProtection="1">
      <alignment vertical="center"/>
    </xf>
    <xf numFmtId="0" fontId="0" fillId="5" borderId="17" xfId="0" applyFont="1" applyFill="1" applyBorder="1" applyProtection="1">
      <alignment vertical="center"/>
    </xf>
    <xf numFmtId="179" fontId="5" fillId="5" borderId="0" xfId="0" applyNumberFormat="1" applyFont="1" applyFill="1" applyBorder="1" applyAlignment="1" applyProtection="1">
      <alignment horizontal="center" vertical="center"/>
    </xf>
    <xf numFmtId="180" fontId="5" fillId="5" borderId="14" xfId="0" applyNumberFormat="1" applyFont="1" applyFill="1" applyBorder="1" applyAlignment="1" applyProtection="1">
      <alignment horizontal="center" vertical="center" shrinkToFit="1"/>
    </xf>
    <xf numFmtId="187" fontId="5" fillId="5" borderId="14" xfId="0" applyNumberFormat="1" applyFont="1" applyFill="1" applyBorder="1" applyAlignment="1" applyProtection="1">
      <alignment vertical="justify" wrapText="1"/>
    </xf>
    <xf numFmtId="187" fontId="5" fillId="5" borderId="0" xfId="0" applyNumberFormat="1" applyFont="1" applyFill="1" applyBorder="1" applyAlignment="1" applyProtection="1">
      <alignment vertical="justify" wrapText="1"/>
    </xf>
    <xf numFmtId="187" fontId="5" fillId="5" borderId="0" xfId="0" applyNumberFormat="1" applyFont="1" applyFill="1" applyBorder="1" applyAlignment="1" applyProtection="1">
      <alignment vertical="top"/>
    </xf>
    <xf numFmtId="0" fontId="45" fillId="5" borderId="0" xfId="0" applyFont="1" applyFill="1" applyBorder="1" applyProtection="1">
      <alignment vertical="center"/>
    </xf>
    <xf numFmtId="0" fontId="5" fillId="5" borderId="0" xfId="0" applyFont="1" applyFill="1" applyBorder="1" applyAlignment="1" applyProtection="1">
      <alignment horizontal="right" vertical="top" wrapText="1"/>
    </xf>
    <xf numFmtId="0" fontId="0" fillId="5" borderId="0" xfId="0" applyFill="1" applyBorder="1" applyAlignment="1" applyProtection="1">
      <alignment horizontal="right" vertical="top" wrapText="1"/>
    </xf>
    <xf numFmtId="180" fontId="5" fillId="5" borderId="0" xfId="0" applyNumberFormat="1" applyFont="1" applyFill="1" applyBorder="1" applyProtection="1">
      <alignment vertical="center"/>
    </xf>
    <xf numFmtId="179" fontId="5" fillId="5" borderId="0" xfId="0" applyNumberFormat="1" applyFont="1" applyFill="1" applyBorder="1" applyProtection="1">
      <alignment vertical="center"/>
    </xf>
    <xf numFmtId="0" fontId="5" fillId="5" borderId="14" xfId="0" applyFont="1" applyFill="1" applyBorder="1" applyAlignment="1" applyProtection="1">
      <alignment vertical="center"/>
    </xf>
    <xf numFmtId="0" fontId="9" fillId="5" borderId="0" xfId="0" applyFont="1" applyFill="1" applyBorder="1" applyAlignment="1" applyProtection="1">
      <alignment vertical="center" wrapText="1" shrinkToFit="1"/>
    </xf>
    <xf numFmtId="0" fontId="23" fillId="5" borderId="0" xfId="0" applyFont="1" applyFill="1" applyBorder="1" applyAlignment="1" applyProtection="1">
      <alignment horizontal="right" vertical="center"/>
    </xf>
    <xf numFmtId="0" fontId="23" fillId="5" borderId="0" xfId="0" applyFont="1" applyFill="1" applyBorder="1" applyAlignment="1" applyProtection="1">
      <alignment horizontal="left" vertical="top" wrapText="1"/>
    </xf>
    <xf numFmtId="0" fontId="5" fillId="5" borderId="14" xfId="0" applyFont="1" applyFill="1" applyBorder="1" applyAlignment="1" applyProtection="1">
      <alignment vertical="top" wrapText="1"/>
    </xf>
    <xf numFmtId="0" fontId="5" fillId="5" borderId="14" xfId="0" applyFont="1" applyFill="1" applyBorder="1" applyAlignment="1" applyProtection="1">
      <alignment horizontal="left" vertical="top" wrapText="1"/>
    </xf>
    <xf numFmtId="0" fontId="11" fillId="5" borderId="0" xfId="0" applyFont="1" applyFill="1" applyBorder="1" applyAlignment="1" applyProtection="1">
      <alignment horizontal="right" vertical="center" wrapText="1"/>
    </xf>
    <xf numFmtId="180" fontId="14" fillId="5" borderId="0" xfId="0" applyNumberFormat="1" applyFont="1" applyFill="1" applyBorder="1" applyAlignment="1" applyProtection="1">
      <alignment horizontal="center" vertical="center"/>
    </xf>
    <xf numFmtId="0" fontId="0" fillId="5" borderId="0" xfId="0" applyFill="1" applyBorder="1" applyAlignment="1" applyProtection="1">
      <alignment horizontal="left" vertical="top"/>
    </xf>
    <xf numFmtId="0" fontId="18" fillId="5" borderId="0" xfId="0" applyFont="1" applyFill="1" applyBorder="1" applyAlignment="1" applyProtection="1">
      <alignment vertical="center"/>
    </xf>
    <xf numFmtId="180" fontId="2" fillId="5" borderId="0" xfId="0" applyNumberFormat="1" applyFont="1" applyFill="1" applyBorder="1" applyAlignment="1" applyProtection="1">
      <alignment horizontal="right" vertical="center"/>
    </xf>
    <xf numFmtId="0" fontId="23" fillId="5" borderId="0" xfId="0" applyFont="1" applyFill="1" applyBorder="1" applyProtection="1">
      <alignment vertical="center"/>
    </xf>
    <xf numFmtId="0" fontId="55" fillId="5" borderId="0" xfId="0" applyFont="1" applyFill="1" applyBorder="1" applyAlignment="1" applyProtection="1">
      <alignment horizontal="right" vertical="center"/>
    </xf>
    <xf numFmtId="0" fontId="55" fillId="5" borderId="0" xfId="0" applyFont="1" applyFill="1" applyBorder="1" applyProtection="1">
      <alignment vertical="center"/>
    </xf>
    <xf numFmtId="0" fontId="52" fillId="5" borderId="0" xfId="0" applyFont="1" applyFill="1" applyBorder="1" applyAlignment="1" applyProtection="1">
      <alignment horizontal="right" vertical="center"/>
    </xf>
    <xf numFmtId="0" fontId="34" fillId="5" borderId="0" xfId="0" applyFont="1" applyFill="1" applyBorder="1" applyProtection="1">
      <alignment vertical="center"/>
    </xf>
    <xf numFmtId="176" fontId="55" fillId="5" borderId="0" xfId="0" applyNumberFormat="1" applyFont="1" applyFill="1" applyBorder="1" applyAlignment="1" applyProtection="1">
      <alignment horizontal="right" vertical="top"/>
    </xf>
    <xf numFmtId="177" fontId="52" fillId="5" borderId="0" xfId="0" applyNumberFormat="1" applyFont="1" applyFill="1" applyBorder="1" applyAlignment="1" applyProtection="1">
      <alignment horizontal="right" vertical="center"/>
    </xf>
    <xf numFmtId="177" fontId="55" fillId="5" borderId="0" xfId="0" applyNumberFormat="1" applyFont="1" applyFill="1" applyBorder="1" applyAlignment="1" applyProtection="1">
      <alignment horizontal="right" vertical="center"/>
    </xf>
    <xf numFmtId="0" fontId="48" fillId="5" borderId="0" xfId="0" applyFont="1" applyFill="1" applyBorder="1" applyAlignment="1" applyProtection="1">
      <alignment horizontal="right" vertical="center"/>
    </xf>
    <xf numFmtId="180" fontId="57" fillId="5" borderId="0" xfId="0" applyNumberFormat="1" applyFont="1" applyFill="1" applyBorder="1" applyAlignment="1" applyProtection="1">
      <alignment horizontal="center" vertical="center"/>
    </xf>
    <xf numFmtId="0" fontId="58" fillId="5" borderId="0" xfId="0" applyFont="1" applyFill="1" applyBorder="1" applyAlignment="1" applyProtection="1">
      <alignment horizontal="right" vertical="center"/>
    </xf>
    <xf numFmtId="178" fontId="55" fillId="5" borderId="0" xfId="0" applyNumberFormat="1" applyFont="1" applyFill="1" applyBorder="1" applyAlignment="1" applyProtection="1">
      <alignment horizontal="center" vertical="center"/>
    </xf>
    <xf numFmtId="0" fontId="5" fillId="5" borderId="30" xfId="0" applyFont="1" applyFill="1" applyBorder="1" applyAlignment="1" applyProtection="1">
      <alignment vertical="center"/>
    </xf>
    <xf numFmtId="0" fontId="5" fillId="5" borderId="31" xfId="0" applyFont="1" applyFill="1" applyBorder="1" applyAlignment="1" applyProtection="1">
      <alignment vertical="center"/>
    </xf>
    <xf numFmtId="0" fontId="66" fillId="5" borderId="13" xfId="0" applyFont="1" applyFill="1" applyBorder="1" applyAlignment="1" applyProtection="1">
      <alignment horizontal="right" vertical="center"/>
    </xf>
    <xf numFmtId="49" fontId="67" fillId="5" borderId="0" xfId="2" applyNumberFormat="1" applyFont="1" applyFill="1" applyBorder="1" applyAlignment="1" applyProtection="1">
      <alignment horizontal="left" vertical="center"/>
    </xf>
    <xf numFmtId="0" fontId="5" fillId="0" borderId="14" xfId="0" applyFont="1" applyBorder="1" applyProtection="1">
      <alignment vertical="center"/>
    </xf>
    <xf numFmtId="0" fontId="0" fillId="5" borderId="0" xfId="0" applyFill="1" applyBorder="1" applyAlignment="1" applyProtection="1">
      <alignment vertical="center" wrapText="1"/>
    </xf>
    <xf numFmtId="0" fontId="24" fillId="5" borderId="0" xfId="0" applyFont="1" applyFill="1" applyBorder="1" applyAlignment="1" applyProtection="1">
      <alignment horizontal="right" vertical="center"/>
    </xf>
    <xf numFmtId="178" fontId="70" fillId="5" borderId="0" xfId="0" applyNumberFormat="1" applyFont="1" applyFill="1" applyBorder="1" applyAlignment="1" applyProtection="1">
      <alignment horizontal="right" vertical="center"/>
    </xf>
    <xf numFmtId="0" fontId="0" fillId="0" borderId="14" xfId="0" applyBorder="1" applyProtection="1">
      <alignment vertical="center"/>
    </xf>
    <xf numFmtId="185" fontId="5" fillId="0" borderId="0" xfId="0" applyNumberFormat="1" applyFont="1" applyBorder="1" applyAlignment="1" applyProtection="1">
      <alignment horizontal="right" vertical="center"/>
    </xf>
    <xf numFmtId="176" fontId="43" fillId="5" borderId="0" xfId="2" applyNumberFormat="1" applyFont="1" applyFill="1" applyBorder="1" applyAlignment="1" applyProtection="1">
      <alignment horizontal="right" vertical="center" wrapText="1"/>
    </xf>
    <xf numFmtId="0" fontId="50" fillId="0" borderId="48" xfId="0" applyFont="1" applyFill="1" applyBorder="1" applyAlignment="1" applyProtection="1">
      <alignment horizontal="center" vertical="center"/>
    </xf>
    <xf numFmtId="0" fontId="48" fillId="0" borderId="20" xfId="0" applyFont="1" applyFill="1" applyBorder="1" applyAlignment="1" applyProtection="1">
      <alignment horizontal="center" vertical="center"/>
    </xf>
    <xf numFmtId="49" fontId="44" fillId="5" borderId="0" xfId="2" applyNumberFormat="1" applyFont="1" applyFill="1" applyBorder="1" applyAlignment="1" applyProtection="1">
      <alignment horizontal="left" vertical="center" wrapText="1"/>
    </xf>
    <xf numFmtId="0" fontId="5" fillId="5" borderId="10" xfId="0" applyFont="1" applyFill="1" applyBorder="1" applyAlignment="1" applyProtection="1">
      <alignment horizontal="center" vertical="center"/>
    </xf>
    <xf numFmtId="0" fontId="5" fillId="5" borderId="11" xfId="0" applyFont="1" applyFill="1" applyBorder="1" applyAlignment="1" applyProtection="1">
      <alignment horizontal="center" vertical="center"/>
    </xf>
    <xf numFmtId="0" fontId="5" fillId="5" borderId="11" xfId="0" applyFont="1" applyFill="1" applyBorder="1" applyAlignment="1" applyProtection="1">
      <alignment horizontal="center" vertical="center" shrinkToFit="1"/>
    </xf>
    <xf numFmtId="0" fontId="9" fillId="0" borderId="4" xfId="0" applyFont="1" applyBorder="1" applyAlignment="1" applyProtection="1">
      <alignment horizontal="center" vertical="center" shrinkToFit="1"/>
    </xf>
    <xf numFmtId="0" fontId="20" fillId="5" borderId="0" xfId="0" applyFont="1" applyFill="1" applyBorder="1" applyAlignment="1" applyProtection="1">
      <alignment horizontal="left" vertical="center"/>
    </xf>
    <xf numFmtId="179" fontId="5" fillId="5" borderId="0" xfId="0" applyNumberFormat="1" applyFont="1" applyFill="1" applyBorder="1" applyAlignment="1" applyProtection="1">
      <alignment vertical="center"/>
    </xf>
    <xf numFmtId="180" fontId="5" fillId="5" borderId="14" xfId="0" applyNumberFormat="1" applyFont="1" applyFill="1" applyBorder="1" applyAlignment="1" applyProtection="1">
      <alignment vertical="center" shrinkToFit="1"/>
    </xf>
    <xf numFmtId="178" fontId="7" fillId="5" borderId="0" xfId="0" applyNumberFormat="1" applyFont="1" applyFill="1" applyBorder="1" applyAlignment="1" applyProtection="1">
      <alignment vertical="center"/>
    </xf>
    <xf numFmtId="0" fontId="11" fillId="5" borderId="0" xfId="0" applyFont="1" applyFill="1" applyBorder="1" applyAlignment="1" applyProtection="1">
      <alignment vertical="center"/>
    </xf>
    <xf numFmtId="0" fontId="0" fillId="5" borderId="14" xfId="0" applyFont="1" applyFill="1" applyBorder="1" applyAlignment="1" applyProtection="1">
      <alignment vertical="center"/>
    </xf>
    <xf numFmtId="0" fontId="7" fillId="5" borderId="0" xfId="0" applyFont="1" applyFill="1" applyBorder="1" applyAlignment="1" applyProtection="1">
      <alignment vertical="center"/>
    </xf>
    <xf numFmtId="0" fontId="5" fillId="6" borderId="38" xfId="0" applyFont="1" applyFill="1" applyBorder="1" applyAlignment="1" applyProtection="1">
      <alignment vertical="center"/>
    </xf>
    <xf numFmtId="0" fontId="5" fillId="6" borderId="21" xfId="0" applyFont="1" applyFill="1" applyBorder="1" applyAlignment="1" applyProtection="1">
      <alignment vertical="center"/>
    </xf>
    <xf numFmtId="0" fontId="5" fillId="6" borderId="72" xfId="0" applyFont="1" applyFill="1" applyBorder="1" applyAlignment="1" applyProtection="1">
      <alignment vertical="center"/>
    </xf>
    <xf numFmtId="0" fontId="5" fillId="6" borderId="38" xfId="0" applyFont="1" applyFill="1" applyBorder="1" applyAlignment="1" applyProtection="1">
      <alignment horizontal="centerContinuous" vertical="center"/>
    </xf>
    <xf numFmtId="0" fontId="5" fillId="6" borderId="21" xfId="0" applyFont="1" applyFill="1" applyBorder="1" applyAlignment="1" applyProtection="1">
      <alignment horizontal="centerContinuous" vertical="center"/>
    </xf>
    <xf numFmtId="0" fontId="5" fillId="6" borderId="72" xfId="0" applyFont="1" applyFill="1" applyBorder="1" applyAlignment="1" applyProtection="1">
      <alignment horizontal="centerContinuous" vertical="center"/>
    </xf>
    <xf numFmtId="0" fontId="5" fillId="5" borderId="14" xfId="0" applyFont="1" applyFill="1" applyBorder="1" applyAlignment="1" applyProtection="1">
      <alignment horizontal="centerContinuous" vertical="center"/>
    </xf>
    <xf numFmtId="0" fontId="58" fillId="5" borderId="0" xfId="0" applyFont="1" applyFill="1" applyBorder="1" applyAlignment="1" applyProtection="1">
      <alignment horizontal="centerContinuous" vertical="center"/>
    </xf>
    <xf numFmtId="0" fontId="9" fillId="5" borderId="13" xfId="0" applyFont="1" applyFill="1" applyBorder="1" applyAlignment="1" applyProtection="1">
      <alignment horizontal="centerContinuous" vertical="center" shrinkToFit="1"/>
    </xf>
    <xf numFmtId="0" fontId="9" fillId="5" borderId="14" xfId="0" applyFont="1" applyFill="1" applyBorder="1" applyAlignment="1" applyProtection="1">
      <alignment horizontal="centerContinuous" vertical="center" shrinkToFit="1"/>
    </xf>
    <xf numFmtId="180" fontId="20" fillId="5" borderId="0" xfId="0" applyNumberFormat="1" applyFont="1" applyFill="1" applyBorder="1" applyAlignment="1" applyProtection="1">
      <alignment horizontal="centerContinuous" vertical="top" wrapText="1"/>
    </xf>
    <xf numFmtId="0" fontId="5" fillId="5" borderId="0" xfId="0" applyFont="1" applyFill="1" applyBorder="1" applyAlignment="1" applyProtection="1">
      <alignment horizontal="centerContinuous" vertical="center"/>
    </xf>
    <xf numFmtId="0" fontId="9" fillId="5" borderId="0" xfId="0" applyFont="1" applyFill="1" applyBorder="1" applyAlignment="1" applyProtection="1">
      <alignment horizontal="centerContinuous" vertical="center"/>
    </xf>
    <xf numFmtId="0" fontId="9" fillId="5" borderId="0" xfId="0" applyFont="1" applyFill="1" applyBorder="1" applyAlignment="1" applyProtection="1">
      <alignment horizontal="centerContinuous" vertical="center" shrinkToFit="1"/>
    </xf>
    <xf numFmtId="0" fontId="5" fillId="6" borderId="34" xfId="0" applyFont="1" applyFill="1" applyBorder="1" applyAlignment="1" applyProtection="1">
      <alignment horizontal="centerContinuous" vertical="center"/>
    </xf>
    <xf numFmtId="0" fontId="5" fillId="6" borderId="35" xfId="0" applyFont="1" applyFill="1" applyBorder="1" applyAlignment="1" applyProtection="1">
      <alignment horizontal="centerContinuous" vertical="center"/>
    </xf>
    <xf numFmtId="0" fontId="5" fillId="6" borderId="76" xfId="0" applyFont="1" applyFill="1" applyBorder="1" applyAlignment="1" applyProtection="1">
      <alignment horizontal="centerContinuous" vertical="center"/>
    </xf>
    <xf numFmtId="179" fontId="5" fillId="5" borderId="0" xfId="0" applyNumberFormat="1" applyFont="1" applyFill="1" applyBorder="1" applyAlignment="1" applyProtection="1">
      <alignment horizontal="centerContinuous" vertical="center"/>
    </xf>
    <xf numFmtId="0" fontId="0" fillId="5" borderId="14" xfId="0" applyFont="1" applyFill="1" applyBorder="1" applyAlignment="1" applyProtection="1">
      <alignment horizontal="centerContinuous" vertical="center"/>
    </xf>
    <xf numFmtId="0" fontId="5" fillId="0" borderId="2" xfId="0" applyFont="1" applyBorder="1" applyAlignment="1" applyProtection="1">
      <alignment horizontal="center" vertical="center" shrinkToFit="1"/>
    </xf>
    <xf numFmtId="0" fontId="5" fillId="5" borderId="14" xfId="0" applyFont="1" applyFill="1" applyBorder="1" applyAlignment="1" applyProtection="1">
      <alignment horizontal="left" vertical="center"/>
    </xf>
    <xf numFmtId="0" fontId="5" fillId="0" borderId="1" xfId="0" applyFont="1" applyBorder="1" applyAlignment="1" applyProtection="1">
      <alignment horizontal="center" vertical="center"/>
    </xf>
    <xf numFmtId="180" fontId="5" fillId="5" borderId="0" xfId="0" applyNumberFormat="1" applyFont="1" applyFill="1" applyBorder="1" applyAlignment="1" applyProtection="1">
      <alignment vertical="top"/>
    </xf>
    <xf numFmtId="0" fontId="24" fillId="5" borderId="0" xfId="0" applyFont="1" applyFill="1" applyBorder="1" applyAlignment="1" applyProtection="1">
      <alignment vertical="center"/>
    </xf>
    <xf numFmtId="0" fontId="48" fillId="0" borderId="18" xfId="0" applyFont="1" applyBorder="1" applyAlignment="1" applyProtection="1">
      <alignment horizontal="center" vertical="center" wrapText="1"/>
    </xf>
    <xf numFmtId="0" fontId="9" fillId="0" borderId="18" xfId="0" applyFont="1" applyBorder="1" applyAlignment="1" applyProtection="1">
      <alignment horizontal="center" vertical="center" wrapText="1" shrinkToFit="1"/>
    </xf>
    <xf numFmtId="0" fontId="20" fillId="5" borderId="0" xfId="0" applyFont="1" applyFill="1" applyBorder="1" applyAlignment="1" applyProtection="1">
      <alignment vertical="top" wrapText="1"/>
    </xf>
    <xf numFmtId="180" fontId="5" fillId="2" borderId="84" xfId="0" applyNumberFormat="1" applyFont="1" applyFill="1" applyBorder="1" applyAlignment="1" applyProtection="1">
      <alignment horizontal="center" vertical="center" shrinkToFit="1"/>
      <protection locked="0"/>
    </xf>
    <xf numFmtId="180" fontId="5" fillId="4" borderId="84" xfId="0" applyNumberFormat="1" applyFont="1" applyFill="1" applyBorder="1" applyAlignment="1" applyProtection="1">
      <alignment horizontal="center" vertical="center" shrinkToFit="1"/>
      <protection locked="0"/>
    </xf>
    <xf numFmtId="0" fontId="9" fillId="0" borderId="18" xfId="0" applyFont="1" applyBorder="1" applyAlignment="1" applyProtection="1">
      <alignment horizontal="center" vertical="center" shrinkToFit="1"/>
    </xf>
    <xf numFmtId="179" fontId="5" fillId="4" borderId="93" xfId="0" applyNumberFormat="1" applyFont="1" applyFill="1" applyBorder="1" applyAlignment="1" applyProtection="1">
      <alignment horizontal="center" vertical="center" shrinkToFit="1"/>
      <protection locked="0"/>
    </xf>
    <xf numFmtId="179" fontId="5" fillId="2" borderId="83" xfId="0" applyNumberFormat="1" applyFont="1" applyFill="1" applyBorder="1" applyAlignment="1" applyProtection="1">
      <alignment horizontal="center" vertical="center" shrinkToFit="1"/>
      <protection locked="0"/>
    </xf>
    <xf numFmtId="179" fontId="5" fillId="2" borderId="7" xfId="0" applyNumberFormat="1" applyFont="1" applyFill="1" applyBorder="1" applyAlignment="1" applyProtection="1">
      <alignment horizontal="center" vertical="center" shrinkToFit="1"/>
      <protection locked="0"/>
    </xf>
    <xf numFmtId="179" fontId="5" fillId="4" borderId="83" xfId="0" applyNumberFormat="1" applyFont="1" applyFill="1" applyBorder="1" applyAlignment="1" applyProtection="1">
      <alignment horizontal="center" vertical="center" shrinkToFit="1"/>
      <protection locked="0"/>
    </xf>
    <xf numFmtId="179" fontId="5" fillId="4" borderId="7" xfId="0" applyNumberFormat="1" applyFont="1" applyFill="1" applyBorder="1" applyAlignment="1" applyProtection="1">
      <alignment horizontal="center" vertical="center" shrinkToFit="1"/>
      <protection locked="0"/>
    </xf>
    <xf numFmtId="0" fontId="5" fillId="2" borderId="0" xfId="0" applyFont="1" applyFill="1" applyBorder="1" applyAlignment="1" applyProtection="1">
      <alignment horizontal="right" vertical="center" shrinkToFit="1"/>
      <protection locked="0"/>
    </xf>
    <xf numFmtId="0" fontId="5" fillId="2" borderId="35" xfId="0" applyFont="1" applyFill="1" applyBorder="1" applyAlignment="1" applyProtection="1">
      <alignment horizontal="right" vertical="center" shrinkToFit="1"/>
      <protection locked="0"/>
    </xf>
    <xf numFmtId="0" fontId="0" fillId="5" borderId="45" xfId="0" applyFill="1" applyBorder="1" applyAlignment="1" applyProtection="1">
      <alignment vertical="center" shrinkToFit="1"/>
    </xf>
    <xf numFmtId="178" fontId="69" fillId="0" borderId="91" xfId="0" applyNumberFormat="1" applyFont="1" applyFill="1" applyBorder="1" applyAlignment="1" applyProtection="1">
      <alignment horizontal="right" vertical="center" shrinkToFit="1"/>
    </xf>
    <xf numFmtId="200" fontId="5" fillId="0" borderId="3" xfId="1" applyNumberFormat="1" applyFont="1" applyBorder="1" applyAlignment="1" applyProtection="1">
      <alignment horizontal="center" vertical="center" shrinkToFit="1"/>
    </xf>
    <xf numFmtId="199" fontId="5" fillId="0" borderId="3" xfId="1" applyNumberFormat="1" applyFont="1" applyBorder="1" applyAlignment="1" applyProtection="1">
      <alignment horizontal="center" vertical="center" shrinkToFit="1"/>
    </xf>
    <xf numFmtId="176" fontId="5" fillId="4" borderId="2" xfId="0" applyNumberFormat="1" applyFont="1" applyFill="1" applyBorder="1" applyAlignment="1" applyProtection="1">
      <alignment vertical="center" shrinkToFit="1"/>
      <protection locked="0"/>
    </xf>
    <xf numFmtId="179" fontId="5" fillId="4" borderId="2" xfId="0" applyNumberFormat="1" applyFont="1" applyFill="1" applyBorder="1" applyAlignment="1" applyProtection="1">
      <alignment vertical="center" shrinkToFit="1"/>
      <protection locked="0"/>
    </xf>
    <xf numFmtId="176" fontId="5" fillId="5" borderId="0" xfId="0" applyNumberFormat="1" applyFont="1" applyFill="1" applyBorder="1" applyAlignment="1" applyProtection="1">
      <alignment vertical="center" shrinkToFit="1"/>
    </xf>
    <xf numFmtId="178" fontId="43" fillId="4" borderId="2" xfId="2" applyNumberFormat="1" applyFont="1" applyFill="1" applyBorder="1" applyAlignment="1" applyProtection="1">
      <alignment horizontal="right" vertical="center" shrinkToFit="1"/>
      <protection locked="0"/>
    </xf>
    <xf numFmtId="179" fontId="43" fillId="4" borderId="2" xfId="2" applyNumberFormat="1" applyFont="1" applyFill="1" applyBorder="1" applyAlignment="1" applyProtection="1">
      <alignment vertical="center" shrinkToFit="1"/>
      <protection locked="0"/>
    </xf>
    <xf numFmtId="176" fontId="43" fillId="4" borderId="2" xfId="2" applyNumberFormat="1" applyFont="1" applyFill="1" applyBorder="1" applyAlignment="1" applyProtection="1">
      <alignment horizontal="right" vertical="center" shrinkToFit="1"/>
      <protection locked="0"/>
    </xf>
    <xf numFmtId="184" fontId="5" fillId="0" borderId="2" xfId="0" applyNumberFormat="1" applyFont="1" applyBorder="1" applyAlignment="1" applyProtection="1">
      <alignment vertical="center" shrinkToFit="1"/>
    </xf>
    <xf numFmtId="184" fontId="5" fillId="0" borderId="2" xfId="0" applyNumberFormat="1" applyFont="1" applyBorder="1" applyAlignment="1" applyProtection="1">
      <alignment horizontal="right" vertical="center" shrinkToFit="1"/>
    </xf>
    <xf numFmtId="185" fontId="5" fillId="0" borderId="2" xfId="0" applyNumberFormat="1" applyFont="1" applyBorder="1" applyAlignment="1" applyProtection="1">
      <alignment horizontal="right" vertical="center" shrinkToFit="1"/>
    </xf>
    <xf numFmtId="176" fontId="5" fillId="3" borderId="2" xfId="0" applyNumberFormat="1" applyFont="1" applyFill="1" applyBorder="1" applyAlignment="1" applyProtection="1">
      <alignment vertical="center" shrinkToFit="1"/>
      <protection locked="0"/>
    </xf>
    <xf numFmtId="180" fontId="5" fillId="5" borderId="35" xfId="0" applyNumberFormat="1" applyFont="1" applyFill="1" applyBorder="1" applyAlignment="1" applyProtection="1">
      <alignment vertical="center" shrinkToFit="1"/>
    </xf>
    <xf numFmtId="180" fontId="43" fillId="4" borderId="2" xfId="2" applyNumberFormat="1" applyFont="1" applyFill="1" applyBorder="1" applyAlignment="1" applyProtection="1">
      <alignment horizontal="right" vertical="center" shrinkToFit="1"/>
      <protection locked="0"/>
    </xf>
    <xf numFmtId="179" fontId="43" fillId="4" borderId="2" xfId="2" applyNumberFormat="1" applyFont="1" applyFill="1" applyBorder="1" applyAlignment="1" applyProtection="1">
      <alignment horizontal="right" vertical="center" shrinkToFit="1"/>
      <protection locked="0"/>
    </xf>
    <xf numFmtId="179" fontId="5" fillId="0" borderId="3" xfId="0" applyNumberFormat="1" applyFont="1" applyBorder="1" applyAlignment="1" applyProtection="1">
      <alignment horizontal="right" vertical="center" shrinkToFit="1"/>
    </xf>
    <xf numFmtId="185" fontId="5" fillId="0" borderId="3" xfId="1" applyNumberFormat="1" applyFont="1" applyBorder="1" applyAlignment="1" applyProtection="1">
      <alignment horizontal="right" vertical="center" shrinkToFit="1"/>
    </xf>
    <xf numFmtId="176" fontId="5" fillId="3" borderId="18" xfId="0" applyNumberFormat="1" applyFont="1" applyFill="1" applyBorder="1" applyAlignment="1" applyProtection="1">
      <alignment vertical="center" shrinkToFit="1"/>
      <protection locked="0"/>
    </xf>
    <xf numFmtId="179" fontId="5" fillId="3" borderId="2" xfId="0" applyNumberFormat="1" applyFont="1" applyFill="1" applyBorder="1" applyAlignment="1" applyProtection="1">
      <alignment vertical="center" shrinkToFit="1"/>
      <protection locked="0"/>
    </xf>
    <xf numFmtId="176" fontId="5" fillId="0" borderId="3" xfId="0" applyNumberFormat="1" applyFont="1" applyBorder="1" applyAlignment="1" applyProtection="1">
      <alignment vertical="center" shrinkToFit="1"/>
    </xf>
    <xf numFmtId="181" fontId="5" fillId="4" borderId="2" xfId="0" applyNumberFormat="1" applyFont="1" applyFill="1" applyBorder="1" applyAlignment="1" applyProtection="1">
      <alignment vertical="center" shrinkToFit="1"/>
      <protection locked="0"/>
    </xf>
    <xf numFmtId="181" fontId="5" fillId="0" borderId="3" xfId="0" applyNumberFormat="1" applyFont="1" applyBorder="1" applyAlignment="1" applyProtection="1">
      <alignment horizontal="right" vertical="center" shrinkToFit="1"/>
    </xf>
    <xf numFmtId="181" fontId="5" fillId="0" borderId="2" xfId="0" applyNumberFormat="1" applyFont="1" applyFill="1" applyBorder="1" applyAlignment="1" applyProtection="1">
      <alignment vertical="center" shrinkToFit="1"/>
    </xf>
    <xf numFmtId="183" fontId="5" fillId="0" borderId="2" xfId="0" applyNumberFormat="1" applyFont="1" applyFill="1" applyBorder="1" applyAlignment="1" applyProtection="1">
      <alignment vertical="center" shrinkToFit="1"/>
    </xf>
    <xf numFmtId="183" fontId="5" fillId="5" borderId="0" xfId="0" applyNumberFormat="1" applyFont="1" applyFill="1" applyBorder="1" applyAlignment="1" applyProtection="1">
      <alignment vertical="center" shrinkToFit="1"/>
    </xf>
    <xf numFmtId="183" fontId="5" fillId="3" borderId="2" xfId="0" applyNumberFormat="1" applyFont="1" applyFill="1" applyBorder="1" applyAlignment="1" applyProtection="1">
      <alignment vertical="center" shrinkToFit="1"/>
      <protection locked="0"/>
    </xf>
    <xf numFmtId="201" fontId="5" fillId="0" borderId="3" xfId="0" applyNumberFormat="1" applyFont="1" applyFill="1" applyBorder="1" applyAlignment="1" applyProtection="1">
      <alignment horizontal="center" vertical="center" shrinkToFit="1"/>
    </xf>
    <xf numFmtId="0" fontId="5" fillId="0" borderId="23" xfId="0" applyFont="1" applyBorder="1" applyAlignment="1" applyProtection="1">
      <alignment horizontal="center" vertical="center" shrinkToFit="1"/>
    </xf>
    <xf numFmtId="0" fontId="5" fillId="0" borderId="25" xfId="0" applyFont="1" applyBorder="1" applyAlignment="1" applyProtection="1">
      <alignment horizontal="center" vertical="center" shrinkToFit="1"/>
    </xf>
    <xf numFmtId="181" fontId="5" fillId="0" borderId="27" xfId="0" applyNumberFormat="1" applyFont="1" applyBorder="1" applyAlignment="1" applyProtection="1">
      <alignment vertical="center" shrinkToFit="1"/>
    </xf>
    <xf numFmtId="181" fontId="27" fillId="0" borderId="27" xfId="0" applyNumberFormat="1" applyFont="1" applyFill="1" applyBorder="1" applyAlignment="1" applyProtection="1">
      <alignment horizontal="right" vertical="center" shrinkToFit="1"/>
    </xf>
    <xf numFmtId="181" fontId="27" fillId="0" borderId="40" xfId="0" applyNumberFormat="1" applyFont="1" applyFill="1" applyBorder="1" applyAlignment="1" applyProtection="1">
      <alignment horizontal="right" vertical="center" shrinkToFit="1"/>
    </xf>
    <xf numFmtId="181" fontId="5" fillId="0" borderId="3" xfId="0" applyNumberFormat="1" applyFont="1" applyFill="1" applyBorder="1" applyAlignment="1" applyProtection="1">
      <alignment horizontal="right" vertical="center" shrinkToFit="1"/>
    </xf>
    <xf numFmtId="179" fontId="5" fillId="0" borderId="2" xfId="0" applyNumberFormat="1" applyFont="1" applyBorder="1" applyAlignment="1" applyProtection="1">
      <alignment vertical="center" shrinkToFit="1"/>
    </xf>
    <xf numFmtId="177" fontId="5" fillId="0" borderId="7" xfId="0" quotePrefix="1" applyNumberFormat="1" applyFont="1" applyFill="1" applyBorder="1" applyAlignment="1" applyProtection="1">
      <alignment vertical="center" shrinkToFit="1"/>
    </xf>
    <xf numFmtId="177" fontId="5" fillId="0" borderId="7" xfId="0" applyNumberFormat="1" applyFont="1" applyFill="1" applyBorder="1" applyAlignment="1" applyProtection="1">
      <alignment vertical="center" shrinkToFit="1"/>
    </xf>
    <xf numFmtId="177" fontId="0" fillId="0" borderId="2" xfId="0" applyNumberFormat="1" applyFont="1" applyFill="1" applyBorder="1" applyAlignment="1" applyProtection="1">
      <alignment vertical="center" shrinkToFit="1"/>
    </xf>
    <xf numFmtId="187" fontId="5" fillId="5" borderId="0" xfId="0" applyNumberFormat="1" applyFont="1" applyFill="1" applyBorder="1" applyAlignment="1" applyProtection="1">
      <alignment horizontal="center" vertical="center" shrinkToFit="1"/>
    </xf>
    <xf numFmtId="180" fontId="2" fillId="0" borderId="2" xfId="0" applyNumberFormat="1" applyFont="1" applyFill="1" applyBorder="1" applyAlignment="1" applyProtection="1">
      <alignment horizontal="right" vertical="center" shrinkToFit="1"/>
    </xf>
    <xf numFmtId="181" fontId="5" fillId="3" borderId="2" xfId="0" applyNumberFormat="1" applyFont="1" applyFill="1" applyBorder="1" applyAlignment="1" applyProtection="1">
      <alignment vertical="center" shrinkToFit="1"/>
      <protection locked="0"/>
    </xf>
    <xf numFmtId="177" fontId="0" fillId="4" borderId="2" xfId="0" applyNumberFormat="1" applyFont="1" applyFill="1" applyBorder="1" applyAlignment="1" applyProtection="1">
      <alignment vertical="center" shrinkToFit="1"/>
      <protection locked="0"/>
    </xf>
    <xf numFmtId="180" fontId="5" fillId="3" borderId="2" xfId="0" applyNumberFormat="1" applyFont="1" applyFill="1" applyBorder="1" applyAlignment="1" applyProtection="1">
      <alignment horizontal="right" vertical="center" shrinkToFit="1"/>
      <protection locked="0"/>
    </xf>
    <xf numFmtId="0" fontId="5" fillId="0" borderId="0" xfId="0" applyFont="1" applyBorder="1" applyAlignment="1" applyProtection="1">
      <alignment horizontal="right" vertical="center"/>
    </xf>
    <xf numFmtId="180" fontId="5" fillId="0" borderId="0" xfId="0" applyNumberFormat="1" applyFont="1" applyFill="1" applyBorder="1" applyAlignment="1" applyProtection="1">
      <alignment horizontal="right" vertical="center"/>
    </xf>
    <xf numFmtId="180" fontId="14" fillId="0" borderId="3" xfId="0" applyNumberFormat="1" applyFont="1" applyFill="1" applyBorder="1" applyAlignment="1" applyProtection="1">
      <alignment horizontal="right" vertical="center" shrinkToFit="1"/>
    </xf>
    <xf numFmtId="180" fontId="7" fillId="0" borderId="52" xfId="0" applyNumberFormat="1" applyFont="1" applyFill="1" applyBorder="1" applyAlignment="1" applyProtection="1">
      <alignment horizontal="right" vertical="center"/>
    </xf>
    <xf numFmtId="180" fontId="5" fillId="0" borderId="3" xfId="0" applyNumberFormat="1" applyFont="1" applyFill="1" applyBorder="1" applyAlignment="1" applyProtection="1">
      <alignment horizontal="right" vertical="center" shrinkToFit="1"/>
    </xf>
    <xf numFmtId="178" fontId="7" fillId="4" borderId="3" xfId="0" applyNumberFormat="1" applyFont="1" applyFill="1" applyBorder="1" applyAlignment="1" applyProtection="1">
      <alignment horizontal="center" vertical="center" shrinkToFit="1"/>
      <protection locked="0"/>
    </xf>
    <xf numFmtId="176" fontId="43" fillId="0" borderId="2" xfId="2" applyNumberFormat="1" applyFont="1" applyFill="1" applyBorder="1" applyAlignment="1" applyProtection="1">
      <alignment horizontal="right" vertical="center" shrinkToFit="1"/>
    </xf>
    <xf numFmtId="179" fontId="14" fillId="0" borderId="3" xfId="0" applyNumberFormat="1" applyFont="1" applyBorder="1" applyAlignment="1" applyProtection="1">
      <alignment horizontal="right" vertical="center" shrinkToFit="1"/>
    </xf>
    <xf numFmtId="176" fontId="14" fillId="0" borderId="3" xfId="0" applyNumberFormat="1" applyFont="1" applyBorder="1" applyAlignment="1" applyProtection="1">
      <alignment horizontal="right" vertical="center" shrinkToFit="1"/>
    </xf>
    <xf numFmtId="183" fontId="14" fillId="0" borderId="11" xfId="0" applyNumberFormat="1" applyFont="1" applyFill="1" applyBorder="1" applyAlignment="1" applyProtection="1">
      <alignment horizontal="right" vertical="center"/>
    </xf>
    <xf numFmtId="183" fontId="0" fillId="0" borderId="3" xfId="0" applyNumberFormat="1" applyFont="1" applyFill="1" applyBorder="1" applyAlignment="1" applyProtection="1">
      <alignment horizontal="right" vertical="center" shrinkToFit="1"/>
    </xf>
    <xf numFmtId="180" fontId="0" fillId="0" borderId="3" xfId="0" applyNumberFormat="1" applyFont="1" applyFill="1" applyBorder="1" applyAlignment="1" applyProtection="1">
      <alignment horizontal="right" vertical="center" shrinkToFit="1"/>
    </xf>
    <xf numFmtId="177" fontId="14" fillId="0" borderId="3" xfId="0" applyNumberFormat="1" applyFont="1" applyFill="1" applyBorder="1" applyAlignment="1" applyProtection="1">
      <alignment horizontal="right" vertical="center" shrinkToFit="1"/>
    </xf>
    <xf numFmtId="179" fontId="7" fillId="5" borderId="48" xfId="0" applyNumberFormat="1" applyFont="1" applyFill="1" applyBorder="1" applyAlignment="1" applyProtection="1">
      <alignment horizontal="right" vertical="center" shrinkToFit="1"/>
    </xf>
    <xf numFmtId="179" fontId="7" fillId="5" borderId="20" xfId="0" applyNumberFormat="1" applyFont="1" applyFill="1" applyBorder="1" applyAlignment="1" applyProtection="1">
      <alignment horizontal="right" vertical="center" shrinkToFit="1"/>
    </xf>
    <xf numFmtId="176" fontId="7" fillId="5" borderId="2" xfId="0" applyNumberFormat="1" applyFont="1" applyFill="1" applyBorder="1" applyAlignment="1" applyProtection="1">
      <alignment horizontal="right" vertical="center" shrinkToFit="1"/>
    </xf>
    <xf numFmtId="180" fontId="7" fillId="5" borderId="2" xfId="0" applyNumberFormat="1" applyFont="1" applyFill="1" applyBorder="1" applyAlignment="1" applyProtection="1">
      <alignment horizontal="right" vertical="center" shrinkToFit="1"/>
    </xf>
    <xf numFmtId="176" fontId="7" fillId="5" borderId="19" xfId="0" applyNumberFormat="1" applyFont="1" applyFill="1" applyBorder="1" applyAlignment="1" applyProtection="1">
      <alignment horizontal="right" vertical="center" shrinkToFit="1"/>
    </xf>
    <xf numFmtId="0" fontId="5" fillId="6" borderId="35" xfId="0" applyFont="1" applyFill="1" applyBorder="1" applyAlignment="1" applyProtection="1">
      <alignment horizontal="right" vertical="center" shrinkToFit="1"/>
    </xf>
    <xf numFmtId="0" fontId="5" fillId="6" borderId="21" xfId="0" applyFont="1" applyFill="1" applyBorder="1" applyAlignment="1" applyProtection="1">
      <alignment horizontal="right" vertical="center" shrinkToFit="1"/>
    </xf>
    <xf numFmtId="40" fontId="5" fillId="6" borderId="35" xfId="2" applyNumberFormat="1" applyFont="1" applyFill="1" applyBorder="1" applyAlignment="1" applyProtection="1">
      <alignment horizontal="right" vertical="center" shrinkToFit="1"/>
    </xf>
    <xf numFmtId="40" fontId="5" fillId="6" borderId="21" xfId="2" applyNumberFormat="1" applyFont="1" applyFill="1" applyBorder="1" applyAlignment="1" applyProtection="1">
      <alignment horizontal="right" vertical="center" shrinkToFit="1"/>
    </xf>
    <xf numFmtId="180" fontId="7" fillId="0" borderId="18" xfId="0" applyNumberFormat="1" applyFont="1" applyBorder="1" applyAlignment="1" applyProtection="1">
      <alignment horizontal="right" vertical="center" shrinkToFit="1"/>
    </xf>
    <xf numFmtId="0" fontId="9" fillId="5" borderId="0" xfId="0" applyFont="1" applyFill="1" applyBorder="1" applyAlignment="1" applyProtection="1">
      <alignment horizontal="left" vertical="center"/>
    </xf>
    <xf numFmtId="10" fontId="5" fillId="0" borderId="0" xfId="0" applyNumberFormat="1" applyFont="1" applyBorder="1" applyAlignment="1" applyProtection="1">
      <alignment horizontal="right" vertical="center" shrinkToFit="1"/>
    </xf>
    <xf numFmtId="185" fontId="5" fillId="0" borderId="3" xfId="0" applyNumberFormat="1" applyFont="1" applyBorder="1" applyAlignment="1" applyProtection="1">
      <alignment horizontal="right" vertical="center" shrinkToFit="1"/>
    </xf>
    <xf numFmtId="0" fontId="74" fillId="0" borderId="0" xfId="0" applyFont="1" applyProtection="1">
      <alignment vertical="center"/>
    </xf>
    <xf numFmtId="198" fontId="0" fillId="0" borderId="82" xfId="0" applyNumberFormat="1" applyFont="1" applyBorder="1" applyAlignment="1" applyProtection="1">
      <alignment horizontal="center" vertical="center"/>
    </xf>
    <xf numFmtId="0" fontId="51" fillId="5" borderId="0" xfId="0" applyFont="1" applyFill="1" applyBorder="1" applyAlignment="1" applyProtection="1">
      <alignment horizontal="right" vertical="center"/>
    </xf>
    <xf numFmtId="178" fontId="7" fillId="5" borderId="48" xfId="0" applyNumberFormat="1" applyFont="1" applyFill="1" applyBorder="1" applyAlignment="1" applyProtection="1">
      <alignment horizontal="right" vertical="center" shrinkToFit="1"/>
    </xf>
    <xf numFmtId="178" fontId="7" fillId="5" borderId="20" xfId="0" applyNumberFormat="1" applyFont="1" applyFill="1" applyBorder="1" applyAlignment="1" applyProtection="1">
      <alignment horizontal="right" vertical="center" shrinkToFit="1"/>
    </xf>
    <xf numFmtId="179" fontId="14" fillId="0" borderId="3" xfId="0" applyNumberFormat="1" applyFont="1" applyFill="1" applyBorder="1" applyAlignment="1" applyProtection="1">
      <alignment horizontal="right" vertical="center" shrinkToFit="1"/>
    </xf>
    <xf numFmtId="202" fontId="7" fillId="5" borderId="48" xfId="2" applyNumberFormat="1" applyFont="1" applyFill="1" applyBorder="1" applyAlignment="1" applyProtection="1">
      <alignment horizontal="right" vertical="center" shrinkToFit="1"/>
    </xf>
    <xf numFmtId="202" fontId="7" fillId="5" borderId="37" xfId="2" applyNumberFormat="1" applyFont="1" applyFill="1" applyBorder="1" applyAlignment="1" applyProtection="1">
      <alignment horizontal="right" vertical="center" shrinkToFit="1"/>
    </xf>
    <xf numFmtId="203" fontId="7" fillId="0" borderId="48" xfId="2" applyNumberFormat="1" applyFont="1" applyFill="1" applyBorder="1" applyAlignment="1" applyProtection="1">
      <alignment horizontal="right" vertical="center" shrinkToFit="1"/>
    </xf>
    <xf numFmtId="203" fontId="7" fillId="0" borderId="20" xfId="2" applyNumberFormat="1" applyFont="1" applyFill="1" applyBorder="1" applyAlignment="1" applyProtection="1">
      <alignment horizontal="right" vertical="center" shrinkToFit="1"/>
    </xf>
    <xf numFmtId="204" fontId="7" fillId="0" borderId="18" xfId="0" applyNumberFormat="1" applyFont="1" applyBorder="1" applyAlignment="1" applyProtection="1">
      <alignment horizontal="right" vertical="center" shrinkToFit="1"/>
    </xf>
    <xf numFmtId="179" fontId="5" fillId="4" borderId="2" xfId="0" applyNumberFormat="1" applyFont="1" applyFill="1" applyBorder="1" applyProtection="1">
      <alignment vertical="center"/>
      <protection locked="0"/>
    </xf>
    <xf numFmtId="193" fontId="9" fillId="5" borderId="47" xfId="0" applyNumberFormat="1" applyFont="1" applyFill="1" applyBorder="1" applyAlignment="1" applyProtection="1">
      <alignment horizontal="center" vertical="center" wrapText="1" shrinkToFit="1"/>
    </xf>
    <xf numFmtId="0" fontId="5" fillId="0" borderId="7" xfId="0" applyFont="1" applyBorder="1" applyAlignment="1" applyProtection="1">
      <alignment horizontal="center" vertical="center" shrinkToFit="1"/>
    </xf>
    <xf numFmtId="0" fontId="9" fillId="5" borderId="0" xfId="0" applyFont="1" applyFill="1" applyBorder="1" applyAlignment="1" applyProtection="1">
      <alignment horizontal="center" vertical="center"/>
    </xf>
    <xf numFmtId="0" fontId="5" fillId="0" borderId="18" xfId="0" applyFont="1" applyBorder="1" applyAlignment="1" applyProtection="1">
      <alignment horizontal="center" vertical="center" shrinkToFit="1"/>
    </xf>
    <xf numFmtId="0" fontId="5" fillId="5" borderId="0" xfId="0" applyFont="1" applyFill="1" applyBorder="1" applyAlignment="1" applyProtection="1">
      <alignment vertical="center"/>
    </xf>
    <xf numFmtId="0" fontId="5" fillId="5" borderId="0" xfId="0" applyFont="1" applyFill="1" applyBorder="1" applyAlignment="1" applyProtection="1">
      <alignment horizontal="left" vertical="center" wrapText="1"/>
    </xf>
    <xf numFmtId="0" fontId="5" fillId="0" borderId="5"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0" borderId="93" xfId="0" applyFont="1" applyBorder="1" applyAlignment="1" applyProtection="1">
      <alignment horizontal="center" vertical="center" shrinkToFit="1"/>
    </xf>
    <xf numFmtId="0" fontId="5" fillId="5" borderId="0" xfId="0" applyFont="1" applyFill="1" applyBorder="1" applyAlignment="1" applyProtection="1">
      <alignment horizontal="left" vertical="top" wrapText="1"/>
    </xf>
    <xf numFmtId="0" fontId="20" fillId="5" borderId="0" xfId="0" applyFont="1" applyFill="1" applyBorder="1" applyAlignment="1" applyProtection="1">
      <alignment horizontal="left" vertical="center" wrapText="1"/>
    </xf>
    <xf numFmtId="0" fontId="9" fillId="0" borderId="2" xfId="0" applyFont="1" applyBorder="1" applyAlignment="1" applyProtection="1">
      <alignment horizontal="center" vertical="center" shrinkToFit="1"/>
    </xf>
    <xf numFmtId="0" fontId="0" fillId="5" borderId="0" xfId="0" applyFont="1" applyFill="1" applyBorder="1" applyAlignment="1" applyProtection="1">
      <alignment horizontal="center" vertical="center"/>
    </xf>
    <xf numFmtId="0" fontId="5" fillId="0" borderId="6"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5" borderId="0" xfId="0" applyFont="1" applyFill="1" applyBorder="1" applyAlignment="1" applyProtection="1">
      <alignment horizontal="left" vertical="center" shrinkToFit="1"/>
    </xf>
    <xf numFmtId="0" fontId="0" fillId="5" borderId="0" xfId="0" applyFill="1" applyBorder="1" applyAlignment="1" applyProtection="1">
      <alignment horizontal="center" vertical="center"/>
    </xf>
    <xf numFmtId="0" fontId="24" fillId="5" borderId="0" xfId="0" applyFont="1" applyFill="1" applyBorder="1" applyAlignment="1" applyProtection="1">
      <alignment horizontal="left" vertical="center"/>
    </xf>
    <xf numFmtId="0" fontId="9" fillId="5" borderId="0" xfId="0" applyFont="1" applyFill="1" applyBorder="1" applyAlignment="1" applyProtection="1">
      <alignment horizontal="left" vertical="center" shrinkToFit="1"/>
    </xf>
    <xf numFmtId="0" fontId="5" fillId="5" borderId="0" xfId="0" applyFont="1" applyFill="1" applyBorder="1" applyAlignment="1" applyProtection="1">
      <alignment horizontal="left" vertical="center" wrapText="1" shrinkToFit="1"/>
    </xf>
    <xf numFmtId="0" fontId="5" fillId="5" borderId="0" xfId="0" applyFont="1" applyFill="1" applyBorder="1" applyAlignment="1" applyProtection="1">
      <alignment horizontal="right" vertical="center"/>
    </xf>
    <xf numFmtId="0" fontId="5" fillId="0" borderId="18" xfId="0" applyFont="1" applyBorder="1" applyAlignment="1" applyProtection="1">
      <alignment horizontal="center" vertical="center" shrinkToFit="1"/>
    </xf>
    <xf numFmtId="0" fontId="9" fillId="5" borderId="14" xfId="0" applyFont="1" applyFill="1" applyBorder="1" applyAlignment="1" applyProtection="1">
      <alignment horizontal="center" vertical="center" shrinkToFit="1"/>
    </xf>
    <xf numFmtId="0" fontId="5" fillId="0" borderId="93" xfId="0" applyFont="1" applyBorder="1" applyAlignment="1" applyProtection="1">
      <alignment horizontal="center" vertical="center" shrinkToFit="1"/>
    </xf>
    <xf numFmtId="0" fontId="5" fillId="5" borderId="0" xfId="0" applyFont="1" applyFill="1" applyBorder="1" applyAlignment="1" applyProtection="1">
      <alignment horizontal="left" vertical="center" wrapText="1"/>
    </xf>
    <xf numFmtId="179" fontId="5" fillId="4" borderId="94" xfId="0" applyNumberFormat="1" applyFont="1" applyFill="1" applyBorder="1" applyAlignment="1" applyProtection="1">
      <alignment horizontal="center" vertical="center" shrinkToFit="1"/>
      <protection locked="0"/>
    </xf>
    <xf numFmtId="38" fontId="5" fillId="5" borderId="0" xfId="2" applyFont="1" applyFill="1" applyBorder="1" applyAlignment="1" applyProtection="1">
      <alignment horizontal="center" vertical="center"/>
    </xf>
    <xf numFmtId="0" fontId="5" fillId="5" borderId="0" xfId="0" applyFont="1" applyFill="1" applyBorder="1" applyAlignment="1" applyProtection="1">
      <alignment vertical="center"/>
    </xf>
    <xf numFmtId="0" fontId="0" fillId="5" borderId="0" xfId="0" applyFill="1" applyBorder="1" applyAlignment="1" applyProtection="1">
      <alignment horizontal="center" vertical="center"/>
    </xf>
    <xf numFmtId="0" fontId="9" fillId="5" borderId="0" xfId="0" applyFont="1" applyFill="1" applyBorder="1" applyAlignment="1" applyProtection="1">
      <alignment horizontal="left" vertical="center" shrinkToFit="1"/>
    </xf>
    <xf numFmtId="0" fontId="5" fillId="5" borderId="0" xfId="0" applyFont="1" applyFill="1" applyBorder="1" applyAlignment="1" applyProtection="1">
      <alignment horizontal="right" vertical="center"/>
    </xf>
    <xf numFmtId="31" fontId="5" fillId="8" borderId="41" xfId="0" applyNumberFormat="1" applyFont="1" applyFill="1" applyBorder="1" applyAlignment="1" applyProtection="1">
      <alignment horizontal="center" vertical="center"/>
    </xf>
    <xf numFmtId="0" fontId="5" fillId="8" borderId="42" xfId="0" applyFont="1" applyFill="1" applyBorder="1" applyAlignment="1" applyProtection="1">
      <alignment horizontal="center" vertical="center"/>
    </xf>
    <xf numFmtId="0" fontId="5" fillId="0" borderId="19" xfId="0" applyFont="1" applyBorder="1" applyAlignment="1" applyProtection="1">
      <alignment horizontal="center" vertical="center" shrinkToFit="1"/>
    </xf>
    <xf numFmtId="0" fontId="5" fillId="8" borderId="43" xfId="0" applyFont="1" applyFill="1" applyBorder="1" applyAlignment="1" applyProtection="1">
      <alignment horizontal="center" vertical="center"/>
    </xf>
    <xf numFmtId="0" fontId="48" fillId="5" borderId="48" xfId="0" applyFont="1" applyFill="1" applyBorder="1" applyAlignment="1" applyProtection="1">
      <alignment horizontal="center" vertical="center"/>
    </xf>
    <xf numFmtId="0" fontId="48" fillId="5" borderId="20" xfId="0" applyFont="1" applyFill="1" applyBorder="1" applyAlignment="1" applyProtection="1">
      <alignment horizontal="center" vertical="center"/>
    </xf>
    <xf numFmtId="0" fontId="0" fillId="5" borderId="65" xfId="0" applyFill="1" applyBorder="1" applyAlignment="1" applyProtection="1">
      <alignment vertical="center"/>
    </xf>
    <xf numFmtId="0" fontId="0" fillId="5" borderId="77" xfId="0" applyFill="1" applyBorder="1" applyAlignment="1" applyProtection="1">
      <alignment vertical="center"/>
    </xf>
    <xf numFmtId="0" fontId="0" fillId="5" borderId="78" xfId="0" applyFill="1" applyBorder="1" applyAlignment="1" applyProtection="1">
      <alignment vertical="center"/>
    </xf>
    <xf numFmtId="0" fontId="0" fillId="5" borderId="89" xfId="0" applyFill="1" applyBorder="1" applyAlignment="1" applyProtection="1">
      <alignment vertical="center"/>
    </xf>
    <xf numFmtId="0" fontId="0" fillId="5" borderId="74" xfId="0" applyFill="1" applyBorder="1" applyAlignment="1" applyProtection="1">
      <alignment vertical="center"/>
    </xf>
    <xf numFmtId="0" fontId="0" fillId="5" borderId="75" xfId="0" applyFill="1" applyBorder="1" applyAlignment="1" applyProtection="1">
      <alignment vertical="center"/>
    </xf>
    <xf numFmtId="0" fontId="0" fillId="5" borderId="0" xfId="0" applyFill="1" applyProtection="1">
      <alignment vertical="center"/>
      <protection locked="0"/>
    </xf>
    <xf numFmtId="0" fontId="11" fillId="5" borderId="0" xfId="0" applyFont="1" applyFill="1" applyBorder="1" applyAlignment="1" applyProtection="1">
      <alignment horizontal="center" vertical="center"/>
      <protection locked="0"/>
    </xf>
    <xf numFmtId="186" fontId="9" fillId="5" borderId="0" xfId="0" applyNumberFormat="1" applyFont="1" applyFill="1" applyBorder="1" applyAlignment="1" applyProtection="1">
      <alignment horizontal="center" vertical="center"/>
      <protection locked="0"/>
    </xf>
    <xf numFmtId="49" fontId="43" fillId="5" borderId="14" xfId="2" applyNumberFormat="1" applyFont="1" applyFill="1" applyBorder="1" applyAlignment="1" applyProtection="1">
      <alignment vertical="justify" wrapText="1"/>
    </xf>
    <xf numFmtId="49" fontId="43" fillId="5" borderId="0" xfId="2" applyNumberFormat="1" applyFont="1" applyFill="1" applyBorder="1" applyAlignment="1" applyProtection="1">
      <alignment horizontal="justify" vertical="justify" wrapText="1"/>
    </xf>
    <xf numFmtId="49" fontId="43" fillId="5" borderId="0" xfId="2" applyNumberFormat="1" applyFont="1" applyFill="1" applyBorder="1" applyAlignment="1" applyProtection="1">
      <alignment horizontal="left" vertical="justify" wrapText="1"/>
    </xf>
    <xf numFmtId="49" fontId="43" fillId="5" borderId="0" xfId="2" applyNumberFormat="1" applyFont="1" applyFill="1" applyBorder="1" applyAlignment="1" applyProtection="1">
      <alignment horizontal="left" vertical="center" wrapText="1"/>
    </xf>
    <xf numFmtId="0" fontId="0" fillId="5" borderId="0" xfId="0" applyFill="1" applyBorder="1" applyAlignment="1" applyProtection="1">
      <alignment horizontal="centerContinuous" vertical="center" wrapText="1"/>
    </xf>
    <xf numFmtId="49" fontId="55" fillId="5" borderId="0" xfId="2" applyNumberFormat="1" applyFont="1" applyFill="1" applyBorder="1" applyAlignment="1" applyProtection="1">
      <alignment horizontal="right" vertical="center" wrapText="1"/>
    </xf>
    <xf numFmtId="49" fontId="44" fillId="5" borderId="0" xfId="2" applyNumberFormat="1" applyFont="1" applyFill="1" applyBorder="1" applyAlignment="1" applyProtection="1">
      <alignment horizontal="centerContinuous" vertical="center" wrapText="1"/>
    </xf>
    <xf numFmtId="49" fontId="23" fillId="5" borderId="0" xfId="2" applyNumberFormat="1" applyFont="1" applyFill="1" applyBorder="1" applyAlignment="1" applyProtection="1">
      <alignment vertical="center"/>
    </xf>
    <xf numFmtId="49" fontId="43" fillId="5" borderId="0" xfId="2" applyNumberFormat="1" applyFont="1" applyFill="1" applyBorder="1" applyAlignment="1" applyProtection="1">
      <alignment horizontal="left" vertical="center"/>
    </xf>
    <xf numFmtId="49" fontId="43" fillId="5" borderId="0" xfId="2" applyNumberFormat="1" applyFont="1" applyFill="1" applyBorder="1" applyAlignment="1" applyProtection="1">
      <alignment vertical="center"/>
    </xf>
    <xf numFmtId="49" fontId="43" fillId="5" borderId="0" xfId="2" applyNumberFormat="1" applyFont="1" applyFill="1" applyBorder="1" applyAlignment="1" applyProtection="1">
      <alignment vertical="center" wrapText="1"/>
    </xf>
    <xf numFmtId="49" fontId="5" fillId="5" borderId="0" xfId="2" applyNumberFormat="1" applyFont="1" applyFill="1" applyBorder="1" applyAlignment="1" applyProtection="1">
      <alignment vertical="center"/>
    </xf>
    <xf numFmtId="49" fontId="5" fillId="5" borderId="0" xfId="2" applyNumberFormat="1" applyFont="1" applyFill="1" applyBorder="1" applyAlignment="1" applyProtection="1">
      <alignment horizontal="left" vertical="center"/>
    </xf>
    <xf numFmtId="49" fontId="44" fillId="5" borderId="0" xfId="2" applyNumberFormat="1" applyFont="1" applyFill="1" applyBorder="1" applyAlignment="1" applyProtection="1">
      <alignment vertical="center" wrapText="1"/>
    </xf>
    <xf numFmtId="176" fontId="68" fillId="0" borderId="91" xfId="2" applyNumberFormat="1" applyFont="1" applyFill="1" applyBorder="1" applyAlignment="1" applyProtection="1">
      <alignment horizontal="right" vertical="center" shrinkToFit="1"/>
    </xf>
    <xf numFmtId="49" fontId="5" fillId="5" borderId="0" xfId="2" applyNumberFormat="1" applyFont="1" applyFill="1" applyBorder="1" applyAlignment="1" applyProtection="1">
      <alignment horizontal="left" vertical="center" wrapText="1"/>
    </xf>
    <xf numFmtId="0" fontId="0" fillId="5" borderId="0" xfId="0" applyFill="1" applyBorder="1" applyAlignment="1" applyProtection="1">
      <alignment horizontal="left" vertical="center" wrapText="1"/>
    </xf>
    <xf numFmtId="49" fontId="55" fillId="5" borderId="0" xfId="2" applyNumberFormat="1" applyFont="1" applyFill="1" applyBorder="1" applyAlignment="1" applyProtection="1">
      <alignment horizontal="centerContinuous" vertical="center" wrapText="1"/>
    </xf>
    <xf numFmtId="178" fontId="43" fillId="5" borderId="0" xfId="2" applyNumberFormat="1" applyFont="1" applyFill="1" applyBorder="1" applyAlignment="1" applyProtection="1">
      <alignment horizontal="center" vertical="center" shrinkToFit="1"/>
    </xf>
    <xf numFmtId="0" fontId="0" fillId="5" borderId="0" xfId="0" applyFill="1" applyBorder="1" applyAlignment="1" applyProtection="1">
      <alignment horizontal="left" vertical="center" wrapText="1"/>
    </xf>
    <xf numFmtId="0" fontId="46" fillId="5" borderId="0" xfId="0" applyFont="1" applyFill="1" applyBorder="1" applyProtection="1">
      <alignment vertical="center"/>
    </xf>
    <xf numFmtId="0" fontId="0" fillId="5" borderId="0" xfId="0" applyFill="1" applyBorder="1" applyAlignment="1" applyProtection="1">
      <alignment vertical="center"/>
    </xf>
    <xf numFmtId="0" fontId="0" fillId="5" borderId="0" xfId="0" applyFill="1" applyBorder="1" applyAlignment="1" applyProtection="1">
      <alignment vertical="center" wrapText="1"/>
    </xf>
    <xf numFmtId="178" fontId="69" fillId="0" borderId="91" xfId="0" applyNumberFormat="1" applyFont="1" applyFill="1" applyBorder="1" applyAlignment="1" applyProtection="1">
      <alignment horizontal="right" vertical="center" shrinkToFit="1"/>
      <protection locked="0"/>
    </xf>
    <xf numFmtId="178" fontId="14" fillId="4" borderId="2" xfId="0" applyNumberFormat="1" applyFont="1" applyFill="1" applyBorder="1" applyAlignment="1" applyProtection="1">
      <alignment horizontal="right" vertical="center" shrinkToFit="1"/>
      <protection locked="0"/>
    </xf>
    <xf numFmtId="178" fontId="5" fillId="4" borderId="2" xfId="0" applyNumberFormat="1" applyFont="1" applyFill="1" applyBorder="1" applyAlignment="1" applyProtection="1">
      <alignment horizontal="right" vertical="center" shrinkToFit="1"/>
      <protection locked="0"/>
    </xf>
    <xf numFmtId="187" fontId="5" fillId="5" borderId="11" xfId="0" applyNumberFormat="1" applyFont="1" applyFill="1" applyBorder="1" applyAlignment="1" applyProtection="1">
      <alignment horizontal="center" vertical="center"/>
    </xf>
    <xf numFmtId="180" fontId="5" fillId="5" borderId="12" xfId="0" applyNumberFormat="1" applyFont="1" applyFill="1" applyBorder="1" applyAlignment="1" applyProtection="1">
      <alignment horizontal="center" vertical="center" shrinkToFit="1"/>
    </xf>
    <xf numFmtId="178" fontId="5" fillId="0" borderId="2" xfId="0" applyNumberFormat="1" applyFont="1" applyFill="1" applyBorder="1" applyAlignment="1" applyProtection="1">
      <alignment vertical="center" shrinkToFit="1"/>
    </xf>
    <xf numFmtId="49" fontId="43" fillId="5" borderId="0" xfId="2" applyNumberFormat="1" applyFont="1" applyFill="1" applyBorder="1" applyAlignment="1" applyProtection="1">
      <alignment horizontal="centerContinuous" vertical="center" wrapText="1"/>
    </xf>
    <xf numFmtId="178" fontId="5" fillId="5" borderId="0" xfId="0" applyNumberFormat="1" applyFont="1" applyFill="1" applyBorder="1" applyAlignment="1" applyProtection="1">
      <alignment vertical="center"/>
    </xf>
    <xf numFmtId="49" fontId="44" fillId="5" borderId="0" xfId="2" applyNumberFormat="1" applyFont="1" applyFill="1" applyBorder="1" applyAlignment="1" applyProtection="1">
      <alignment horizontal="centerContinuous" vertical="center" shrinkToFit="1"/>
    </xf>
    <xf numFmtId="178" fontId="5" fillId="5" borderId="0" xfId="0" applyNumberFormat="1" applyFont="1" applyFill="1" applyBorder="1" applyProtection="1">
      <alignment vertical="center"/>
    </xf>
    <xf numFmtId="49" fontId="5" fillId="5" borderId="0" xfId="2" applyNumberFormat="1" applyFont="1" applyFill="1" applyBorder="1" applyAlignment="1" applyProtection="1">
      <alignment vertical="top"/>
    </xf>
    <xf numFmtId="49" fontId="5" fillId="5" borderId="0" xfId="2" applyNumberFormat="1" applyFont="1" applyFill="1" applyBorder="1" applyAlignment="1" applyProtection="1">
      <alignment horizontal="left" vertical="top"/>
    </xf>
    <xf numFmtId="49" fontId="43" fillId="5" borderId="0" xfId="2" applyNumberFormat="1" applyFont="1" applyFill="1" applyBorder="1" applyAlignment="1" applyProtection="1">
      <alignment horizontal="center" vertical="center"/>
    </xf>
    <xf numFmtId="49" fontId="43" fillId="5" borderId="0" xfId="2" applyNumberFormat="1" applyFont="1" applyFill="1" applyBorder="1" applyAlignment="1" applyProtection="1">
      <alignment horizontal="right" vertical="center" wrapText="1"/>
    </xf>
    <xf numFmtId="49" fontId="44" fillId="5" borderId="0" xfId="2" applyNumberFormat="1" applyFont="1" applyFill="1" applyBorder="1" applyAlignment="1" applyProtection="1">
      <alignment horizontal="left" vertical="center" shrinkToFit="1"/>
    </xf>
    <xf numFmtId="49" fontId="5" fillId="5" borderId="0" xfId="2" applyNumberFormat="1" applyFont="1" applyFill="1" applyBorder="1" applyAlignment="1" applyProtection="1">
      <alignment horizontal="left" vertical="center" wrapText="1"/>
    </xf>
    <xf numFmtId="178" fontId="5" fillId="4" borderId="2" xfId="0" applyNumberFormat="1" applyFont="1" applyFill="1" applyBorder="1" applyAlignment="1" applyProtection="1">
      <alignment vertical="center" shrinkToFit="1"/>
      <protection locked="0"/>
    </xf>
    <xf numFmtId="180" fontId="5" fillId="4" borderId="2" xfId="0" applyNumberFormat="1" applyFont="1" applyFill="1" applyBorder="1" applyAlignment="1" applyProtection="1">
      <alignment horizontal="right" vertical="center" shrinkToFit="1"/>
      <protection locked="0"/>
    </xf>
    <xf numFmtId="184" fontId="5" fillId="4" borderId="2" xfId="0" applyNumberFormat="1" applyFont="1" applyFill="1" applyBorder="1" applyAlignment="1" applyProtection="1">
      <alignment vertical="center" shrinkToFit="1"/>
      <protection locked="0"/>
    </xf>
    <xf numFmtId="0" fontId="6" fillId="4" borderId="2" xfId="0" applyFont="1" applyFill="1" applyBorder="1" applyAlignment="1" applyProtection="1">
      <alignment horizontal="center" vertical="center" wrapText="1"/>
      <protection locked="0"/>
    </xf>
    <xf numFmtId="177" fontId="5" fillId="4" borderId="2" xfId="0" applyNumberFormat="1" applyFont="1" applyFill="1" applyBorder="1" applyAlignment="1" applyProtection="1">
      <alignment horizontal="right" vertical="center" shrinkToFit="1"/>
      <protection locked="0"/>
    </xf>
    <xf numFmtId="179" fontId="5" fillId="4" borderId="2" xfId="0" applyNumberFormat="1" applyFont="1" applyFill="1" applyBorder="1" applyAlignment="1" applyProtection="1">
      <alignment horizontal="right" vertical="center" shrinkToFit="1"/>
      <protection locked="0"/>
    </xf>
    <xf numFmtId="176" fontId="5" fillId="4" borderId="2" xfId="0" applyNumberFormat="1" applyFont="1" applyFill="1" applyBorder="1" applyAlignment="1" applyProtection="1">
      <alignment horizontal="right" vertical="center" shrinkToFit="1"/>
      <protection locked="0"/>
    </xf>
    <xf numFmtId="0" fontId="6" fillId="4" borderId="2" xfId="0" applyFont="1" applyFill="1" applyBorder="1" applyAlignment="1" applyProtection="1">
      <alignment horizontal="center" vertical="center" shrinkToFit="1"/>
      <protection locked="0"/>
    </xf>
    <xf numFmtId="177" fontId="5" fillId="5" borderId="0" xfId="0" applyNumberFormat="1" applyFont="1" applyFill="1" applyBorder="1" applyAlignment="1" applyProtection="1">
      <alignment horizontal="centerContinuous" vertical="center"/>
    </xf>
    <xf numFmtId="183" fontId="6" fillId="5" borderId="0" xfId="0" applyNumberFormat="1" applyFont="1" applyFill="1" applyBorder="1" applyProtection="1">
      <alignment vertical="center"/>
    </xf>
    <xf numFmtId="181" fontId="5" fillId="5" borderId="0" xfId="0" applyNumberFormat="1" applyFont="1" applyFill="1" applyBorder="1" applyAlignment="1" applyProtection="1">
      <alignment horizontal="center" vertical="center"/>
    </xf>
    <xf numFmtId="177" fontId="4" fillId="0" borderId="2" xfId="0" applyNumberFormat="1" applyFont="1" applyFill="1" applyBorder="1" applyAlignment="1" applyProtection="1">
      <alignment vertical="center" shrinkToFit="1"/>
    </xf>
    <xf numFmtId="177" fontId="4" fillId="0" borderId="0" xfId="0" applyNumberFormat="1" applyFont="1" applyFill="1" applyBorder="1" applyProtection="1">
      <alignment vertical="center"/>
    </xf>
    <xf numFmtId="177" fontId="4" fillId="5" borderId="0" xfId="0" applyNumberFormat="1" applyFont="1" applyFill="1" applyBorder="1" applyProtection="1">
      <alignment vertical="center"/>
    </xf>
    <xf numFmtId="176" fontId="43" fillId="0" borderId="0" xfId="2" applyNumberFormat="1" applyFont="1" applyFill="1" applyBorder="1" applyAlignment="1" applyProtection="1">
      <alignment horizontal="right" vertical="center" wrapText="1"/>
    </xf>
    <xf numFmtId="178" fontId="43" fillId="5" borderId="50" xfId="2" applyNumberFormat="1" applyFont="1" applyFill="1" applyBorder="1" applyAlignment="1" applyProtection="1">
      <alignment horizontal="right" vertical="center" wrapText="1"/>
    </xf>
    <xf numFmtId="0" fontId="0" fillId="5" borderId="16" xfId="0" applyFill="1" applyBorder="1" applyAlignment="1" applyProtection="1">
      <alignment vertical="center"/>
    </xf>
    <xf numFmtId="0" fontId="0" fillId="0" borderId="0" xfId="0" applyBorder="1" applyAlignment="1" applyProtection="1">
      <alignment vertical="center"/>
    </xf>
    <xf numFmtId="181" fontId="0" fillId="0" borderId="0" xfId="0" applyNumberFormat="1" applyFont="1" applyFill="1" applyBorder="1" applyAlignment="1" applyProtection="1">
      <alignment vertical="center" shrinkToFit="1"/>
    </xf>
    <xf numFmtId="176" fontId="68" fillId="5" borderId="91" xfId="2" applyNumberFormat="1" applyFont="1" applyFill="1" applyBorder="1" applyAlignment="1" applyProtection="1">
      <alignment horizontal="right" vertical="center" shrinkToFit="1"/>
      <protection locked="0"/>
    </xf>
    <xf numFmtId="178" fontId="68" fillId="5" borderId="91" xfId="2" applyNumberFormat="1" applyFont="1" applyFill="1" applyBorder="1" applyAlignment="1" applyProtection="1">
      <alignment horizontal="right" vertical="center" shrinkToFit="1"/>
      <protection locked="0"/>
    </xf>
    <xf numFmtId="180" fontId="68" fillId="5" borderId="91" xfId="2" applyNumberFormat="1" applyFont="1" applyFill="1" applyBorder="1" applyAlignment="1" applyProtection="1">
      <alignment horizontal="right" vertical="center" shrinkToFit="1"/>
      <protection locked="0"/>
    </xf>
    <xf numFmtId="179" fontId="68" fillId="5" borderId="91" xfId="2" applyNumberFormat="1" applyFont="1" applyFill="1" applyBorder="1" applyAlignment="1" applyProtection="1">
      <alignment horizontal="right" vertical="center" shrinkToFit="1"/>
      <protection locked="0"/>
    </xf>
    <xf numFmtId="176" fontId="68" fillId="5" borderId="91" xfId="2" applyNumberFormat="1" applyFont="1" applyFill="1" applyBorder="1" applyAlignment="1" applyProtection="1">
      <alignment vertical="center" shrinkToFit="1"/>
      <protection locked="0"/>
    </xf>
    <xf numFmtId="0" fontId="73" fillId="5" borderId="91" xfId="0" applyFont="1" applyFill="1" applyBorder="1" applyAlignment="1" applyProtection="1">
      <alignment horizontal="center" vertical="center" shrinkToFit="1"/>
      <protection locked="0"/>
    </xf>
    <xf numFmtId="0" fontId="5" fillId="0" borderId="16" xfId="0" applyFont="1" applyBorder="1" applyProtection="1">
      <alignment vertical="center"/>
    </xf>
    <xf numFmtId="0" fontId="0" fillId="5" borderId="79" xfId="0" applyFont="1" applyFill="1" applyBorder="1" applyAlignment="1" applyProtection="1">
      <alignment horizontal="center" vertical="center" wrapText="1"/>
      <protection locked="0"/>
    </xf>
    <xf numFmtId="0" fontId="2" fillId="5" borderId="80" xfId="0" applyFont="1" applyFill="1" applyBorder="1" applyAlignment="1" applyProtection="1">
      <alignment horizontal="center" vertical="center" wrapText="1"/>
      <protection locked="0"/>
    </xf>
    <xf numFmtId="0" fontId="2" fillId="5" borderId="81" xfId="0" applyFont="1" applyFill="1" applyBorder="1" applyAlignment="1" applyProtection="1">
      <alignment horizontal="center" vertical="center" wrapText="1"/>
      <protection locked="0"/>
    </xf>
    <xf numFmtId="0" fontId="0" fillId="10" borderId="79" xfId="0" applyFont="1" applyFill="1" applyBorder="1" applyAlignment="1" applyProtection="1">
      <alignment horizontal="center" vertical="center" wrapText="1"/>
    </xf>
    <xf numFmtId="0" fontId="1" fillId="10" borderId="80" xfId="0" applyFont="1" applyFill="1" applyBorder="1" applyAlignment="1" applyProtection="1">
      <alignment horizontal="center" vertical="center" wrapText="1"/>
    </xf>
    <xf numFmtId="0" fontId="11" fillId="0" borderId="34" xfId="0" applyFont="1" applyBorder="1" applyAlignment="1" applyProtection="1">
      <alignment horizontal="center" vertical="center" wrapText="1" shrinkToFit="1"/>
    </xf>
    <xf numFmtId="0" fontId="11" fillId="0" borderId="76" xfId="0" applyFont="1" applyBorder="1" applyAlignment="1" applyProtection="1">
      <alignment horizontal="center" vertical="center" wrapText="1" shrinkToFit="1"/>
    </xf>
    <xf numFmtId="0" fontId="5" fillId="5" borderId="34" xfId="0" applyFont="1" applyFill="1" applyBorder="1" applyAlignment="1" applyProtection="1">
      <alignment horizontal="center" vertical="center" wrapText="1"/>
    </xf>
    <xf numFmtId="0" fontId="5" fillId="5" borderId="35" xfId="0" applyFont="1" applyFill="1" applyBorder="1" applyAlignment="1" applyProtection="1">
      <alignment horizontal="center" vertical="center" wrapText="1"/>
    </xf>
    <xf numFmtId="0" fontId="5" fillId="5" borderId="49" xfId="0" applyFont="1" applyFill="1" applyBorder="1" applyAlignment="1" applyProtection="1">
      <alignment horizontal="center" vertical="center" wrapText="1"/>
    </xf>
    <xf numFmtId="0" fontId="0" fillId="5" borderId="38" xfId="0" applyFill="1" applyBorder="1" applyAlignment="1" applyProtection="1">
      <alignment horizontal="left" vertical="center" wrapText="1"/>
    </xf>
    <xf numFmtId="0" fontId="0" fillId="5" borderId="21" xfId="0" applyFill="1" applyBorder="1" applyAlignment="1" applyProtection="1">
      <alignment horizontal="left" vertical="center" wrapText="1"/>
    </xf>
    <xf numFmtId="0" fontId="0" fillId="5" borderId="22" xfId="0" applyFill="1" applyBorder="1" applyAlignment="1" applyProtection="1">
      <alignment horizontal="left" vertical="center" wrapText="1"/>
    </xf>
    <xf numFmtId="0" fontId="0" fillId="5" borderId="18" xfId="0" applyFill="1" applyBorder="1" applyAlignment="1" applyProtection="1">
      <alignment horizontal="left" vertical="center" wrapText="1"/>
    </xf>
    <xf numFmtId="0" fontId="2" fillId="5" borderId="37" xfId="0" applyFont="1" applyFill="1" applyBorder="1" applyAlignment="1" applyProtection="1">
      <alignment horizontal="left" vertical="center" wrapText="1"/>
    </xf>
    <xf numFmtId="0" fontId="0" fillId="5" borderId="20" xfId="0" applyFill="1" applyBorder="1" applyAlignment="1" applyProtection="1">
      <alignment horizontal="center" vertical="center" wrapText="1"/>
    </xf>
    <xf numFmtId="0" fontId="0" fillId="5" borderId="48" xfId="0" applyFill="1" applyBorder="1" applyAlignment="1" applyProtection="1">
      <alignment horizontal="center" vertical="center" wrapText="1"/>
    </xf>
    <xf numFmtId="0" fontId="8" fillId="5" borderId="38" xfId="0" applyFont="1" applyFill="1" applyBorder="1" applyAlignment="1" applyProtection="1">
      <alignment horizontal="center" vertical="center" shrinkToFit="1"/>
    </xf>
    <xf numFmtId="0" fontId="8" fillId="5" borderId="72" xfId="0" applyFont="1" applyFill="1" applyBorder="1" applyAlignment="1" applyProtection="1">
      <alignment horizontal="center" vertical="center" shrinkToFit="1"/>
    </xf>
    <xf numFmtId="0" fontId="9" fillId="5" borderId="2" xfId="0" applyFont="1" applyFill="1" applyBorder="1" applyAlignment="1" applyProtection="1">
      <alignment horizontal="center" vertical="center" wrapText="1" shrinkToFit="1"/>
    </xf>
    <xf numFmtId="0" fontId="11" fillId="5" borderId="8" xfId="0" applyFont="1" applyFill="1" applyBorder="1" applyAlignment="1" applyProtection="1">
      <alignment horizontal="center" vertical="center" shrinkToFit="1"/>
    </xf>
    <xf numFmtId="0" fontId="0" fillId="5" borderId="34" xfId="0" applyFont="1" applyFill="1" applyBorder="1" applyAlignment="1" applyProtection="1">
      <alignment horizontal="left" vertical="center" wrapText="1"/>
    </xf>
    <xf numFmtId="0" fontId="0" fillId="5" borderId="37" xfId="0" applyFill="1" applyBorder="1" applyAlignment="1" applyProtection="1">
      <alignment horizontal="right" vertical="center" textRotation="255" wrapText="1"/>
    </xf>
    <xf numFmtId="0" fontId="0" fillId="5" borderId="20" xfId="0" applyFill="1" applyBorder="1" applyAlignment="1" applyProtection="1">
      <alignment horizontal="right" vertical="center" textRotation="255" wrapText="1"/>
    </xf>
    <xf numFmtId="178" fontId="11" fillId="5" borderId="48" xfId="0" applyNumberFormat="1" applyFont="1" applyFill="1" applyBorder="1" applyAlignment="1" applyProtection="1">
      <alignment horizontal="center" vertical="center" shrinkToFit="1"/>
    </xf>
    <xf numFmtId="178" fontId="8" fillId="5" borderId="63" xfId="0" applyNumberFormat="1" applyFont="1" applyFill="1" applyBorder="1" applyAlignment="1" applyProtection="1">
      <alignment horizontal="center" vertical="center" shrinkToFit="1"/>
    </xf>
    <xf numFmtId="178" fontId="11" fillId="5" borderId="37" xfId="0" applyNumberFormat="1" applyFont="1" applyFill="1" applyBorder="1" applyAlignment="1" applyProtection="1">
      <alignment horizontal="center" vertical="center" shrinkToFit="1"/>
    </xf>
    <xf numFmtId="178" fontId="8" fillId="5" borderId="88" xfId="0" applyNumberFormat="1" applyFont="1" applyFill="1" applyBorder="1" applyAlignment="1" applyProtection="1">
      <alignment horizontal="center" vertical="center" shrinkToFit="1"/>
    </xf>
    <xf numFmtId="193" fontId="9" fillId="5" borderId="1" xfId="0" applyNumberFormat="1" applyFont="1" applyFill="1" applyBorder="1" applyAlignment="1" applyProtection="1">
      <alignment horizontal="center" vertical="center" wrapText="1" shrinkToFit="1"/>
    </xf>
    <xf numFmtId="193" fontId="9" fillId="5" borderId="47" xfId="0" applyNumberFormat="1" applyFont="1" applyFill="1" applyBorder="1" applyAlignment="1" applyProtection="1">
      <alignment horizontal="center" vertical="center" wrapText="1" shrinkToFit="1"/>
    </xf>
    <xf numFmtId="0" fontId="9" fillId="5" borderId="1" xfId="0" applyFont="1" applyFill="1" applyBorder="1" applyAlignment="1" applyProtection="1">
      <alignment horizontal="center" vertical="center" wrapText="1" shrinkToFit="1"/>
    </xf>
    <xf numFmtId="0" fontId="9" fillId="5" borderId="47" xfId="0" applyFont="1" applyFill="1" applyBorder="1" applyAlignment="1" applyProtection="1">
      <alignment horizontal="center" vertical="center" wrapText="1" shrinkToFit="1"/>
    </xf>
    <xf numFmtId="0" fontId="8" fillId="5" borderId="65" xfId="0" applyFont="1" applyFill="1" applyBorder="1" applyAlignment="1" applyProtection="1">
      <alignment horizontal="center" vertical="center" shrinkToFit="1"/>
    </xf>
    <xf numFmtId="0" fontId="8" fillId="5" borderId="66" xfId="0" applyFont="1" applyFill="1" applyBorder="1" applyAlignment="1" applyProtection="1">
      <alignment horizontal="center" vertical="center" shrinkToFit="1"/>
    </xf>
    <xf numFmtId="180" fontId="9" fillId="0" borderId="48" xfId="0" applyNumberFormat="1" applyFont="1" applyFill="1" applyBorder="1" applyAlignment="1" applyProtection="1">
      <alignment horizontal="center" vertical="center" wrapText="1" shrinkToFit="1"/>
    </xf>
    <xf numFmtId="0" fontId="9" fillId="0" borderId="63" xfId="0" applyFont="1" applyFill="1" applyBorder="1" applyAlignment="1" applyProtection="1">
      <alignment horizontal="center" vertical="center" wrapText="1" shrinkToFit="1"/>
    </xf>
    <xf numFmtId="180" fontId="9" fillId="0" borderId="38" xfId="0" applyNumberFormat="1" applyFont="1" applyFill="1" applyBorder="1" applyAlignment="1" applyProtection="1">
      <alignment horizontal="center" vertical="center" wrapText="1" shrinkToFit="1"/>
    </xf>
    <xf numFmtId="0" fontId="9" fillId="0" borderId="72" xfId="0" applyFont="1" applyFill="1" applyBorder="1" applyAlignment="1" applyProtection="1">
      <alignment horizontal="center" vertical="center" wrapText="1" shrinkToFit="1"/>
    </xf>
    <xf numFmtId="0" fontId="0" fillId="5" borderId="35" xfId="0" applyFont="1" applyFill="1" applyBorder="1" applyAlignment="1" applyProtection="1">
      <alignment horizontal="left" vertical="center" wrapText="1"/>
    </xf>
    <xf numFmtId="0" fontId="2" fillId="5" borderId="35" xfId="0" applyFont="1" applyFill="1" applyBorder="1" applyAlignment="1" applyProtection="1">
      <alignment horizontal="left" vertical="center" wrapText="1"/>
    </xf>
    <xf numFmtId="0" fontId="2" fillId="5" borderId="49" xfId="0" applyFont="1" applyFill="1" applyBorder="1" applyAlignment="1" applyProtection="1">
      <alignment horizontal="left" vertical="center" wrapText="1"/>
    </xf>
    <xf numFmtId="0" fontId="0" fillId="5" borderId="19" xfId="0" applyFill="1" applyBorder="1" applyAlignment="1" applyProtection="1">
      <alignment horizontal="left" vertical="center" wrapText="1"/>
    </xf>
    <xf numFmtId="0" fontId="1" fillId="5" borderId="35" xfId="0" applyFont="1" applyFill="1" applyBorder="1" applyAlignment="1" applyProtection="1">
      <alignment horizontal="left" vertical="center" wrapText="1"/>
    </xf>
    <xf numFmtId="0" fontId="1" fillId="5" borderId="49" xfId="0" applyFont="1" applyFill="1" applyBorder="1" applyAlignment="1" applyProtection="1">
      <alignment horizontal="left" vertical="center" wrapText="1"/>
    </xf>
    <xf numFmtId="0" fontId="1" fillId="5" borderId="38" xfId="0" applyFont="1" applyFill="1" applyBorder="1" applyAlignment="1" applyProtection="1">
      <alignment horizontal="left" vertical="center" wrapText="1"/>
    </xf>
    <xf numFmtId="0" fontId="1" fillId="5" borderId="21" xfId="0" applyFont="1" applyFill="1" applyBorder="1" applyAlignment="1" applyProtection="1">
      <alignment horizontal="left" vertical="center" wrapText="1"/>
    </xf>
    <xf numFmtId="0" fontId="1" fillId="5" borderId="22" xfId="0" applyFont="1" applyFill="1" applyBorder="1" applyAlignment="1" applyProtection="1">
      <alignment horizontal="left" vertical="center" wrapText="1"/>
    </xf>
    <xf numFmtId="0" fontId="0" fillId="5" borderId="2" xfId="0" applyFont="1" applyFill="1" applyBorder="1" applyAlignment="1" applyProtection="1">
      <alignment horizontal="left" vertical="center" wrapText="1"/>
    </xf>
    <xf numFmtId="0" fontId="0" fillId="5" borderId="18" xfId="0" applyFont="1" applyFill="1" applyBorder="1" applyAlignment="1" applyProtection="1">
      <alignment horizontal="left" vertical="center" wrapText="1"/>
    </xf>
    <xf numFmtId="0" fontId="0" fillId="5" borderId="37" xfId="0" applyFill="1" applyBorder="1" applyAlignment="1" applyProtection="1">
      <alignment horizontal="center" vertical="center" wrapText="1"/>
    </xf>
    <xf numFmtId="0" fontId="5" fillId="2" borderId="19" xfId="0" applyFont="1" applyFill="1" applyBorder="1" applyAlignment="1" applyProtection="1">
      <alignment horizontal="center" vertical="center" shrinkToFit="1"/>
      <protection locked="0"/>
    </xf>
    <xf numFmtId="0" fontId="5" fillId="2" borderId="47" xfId="0" applyFont="1" applyFill="1" applyBorder="1" applyAlignment="1" applyProtection="1">
      <alignment horizontal="center" vertical="center" shrinkToFit="1"/>
      <protection locked="0"/>
    </xf>
    <xf numFmtId="197" fontId="9" fillId="5" borderId="38" xfId="0" applyNumberFormat="1" applyFont="1" applyFill="1" applyBorder="1" applyAlignment="1" applyProtection="1">
      <alignment vertical="center" wrapText="1"/>
    </xf>
    <xf numFmtId="0" fontId="0" fillId="5" borderId="72" xfId="0" applyFill="1" applyBorder="1" applyAlignment="1" applyProtection="1">
      <alignment vertical="center" wrapText="1"/>
    </xf>
    <xf numFmtId="0" fontId="5" fillId="0" borderId="52" xfId="0" applyFont="1" applyBorder="1" applyAlignment="1" applyProtection="1">
      <alignment horizontal="center" vertical="center" wrapText="1"/>
    </xf>
    <xf numFmtId="0" fontId="0" fillId="0" borderId="52" xfId="0" applyBorder="1" applyAlignment="1" applyProtection="1">
      <alignment horizontal="center" vertical="center"/>
    </xf>
    <xf numFmtId="0" fontId="5" fillId="0" borderId="13"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14" fillId="2" borderId="1" xfId="0" applyFont="1" applyFill="1" applyBorder="1" applyAlignment="1" applyProtection="1">
      <alignment horizontal="center" vertical="center" wrapText="1" shrinkToFit="1"/>
      <protection locked="0"/>
    </xf>
    <xf numFmtId="0" fontId="14" fillId="2" borderId="19" xfId="0" applyFont="1" applyFill="1" applyBorder="1" applyAlignment="1" applyProtection="1">
      <alignment horizontal="center" vertical="center" shrinkToFit="1"/>
      <protection locked="0"/>
    </xf>
    <xf numFmtId="0" fontId="14" fillId="2" borderId="51" xfId="0" applyFont="1" applyFill="1" applyBorder="1" applyAlignment="1" applyProtection="1">
      <alignment horizontal="center" vertical="center" shrinkToFit="1"/>
      <protection locked="0"/>
    </xf>
    <xf numFmtId="0" fontId="14" fillId="4" borderId="34" xfId="0" applyFont="1" applyFill="1" applyBorder="1" applyAlignment="1" applyProtection="1">
      <alignment horizontal="center" vertical="center" wrapText="1"/>
      <protection locked="0"/>
    </xf>
    <xf numFmtId="0" fontId="14" fillId="4" borderId="35" xfId="0" applyFont="1" applyFill="1" applyBorder="1" applyAlignment="1" applyProtection="1">
      <alignment horizontal="center" vertical="center" wrapText="1"/>
      <protection locked="0"/>
    </xf>
    <xf numFmtId="0" fontId="14" fillId="4" borderId="76" xfId="0" applyFont="1" applyFill="1" applyBorder="1" applyAlignment="1" applyProtection="1">
      <alignment horizontal="center" vertical="center" wrapText="1"/>
      <protection locked="0"/>
    </xf>
    <xf numFmtId="0" fontId="14" fillId="4" borderId="53" xfId="0" applyFont="1" applyFill="1" applyBorder="1" applyAlignment="1" applyProtection="1">
      <alignment horizontal="center" vertical="center" wrapText="1"/>
      <protection locked="0"/>
    </xf>
    <xf numFmtId="0" fontId="14" fillId="4" borderId="16" xfId="0" applyFont="1" applyFill="1" applyBorder="1" applyAlignment="1" applyProtection="1">
      <alignment horizontal="center" vertical="center" wrapText="1"/>
      <protection locked="0"/>
    </xf>
    <xf numFmtId="0" fontId="14" fillId="4" borderId="17" xfId="0" applyFont="1" applyFill="1" applyBorder="1" applyAlignment="1" applyProtection="1">
      <alignment horizontal="center" vertical="center" wrapText="1"/>
      <protection locked="0"/>
    </xf>
    <xf numFmtId="0" fontId="9" fillId="5" borderId="65" xfId="0" applyFont="1" applyFill="1" applyBorder="1" applyAlignment="1" applyProtection="1">
      <alignment vertical="center" wrapText="1"/>
    </xf>
    <xf numFmtId="0" fontId="9" fillId="5" borderId="66" xfId="0" applyFont="1" applyFill="1" applyBorder="1" applyAlignment="1" applyProtection="1">
      <alignment vertical="center" wrapText="1"/>
    </xf>
    <xf numFmtId="0" fontId="6" fillId="4" borderId="68" xfId="0" applyFont="1" applyFill="1" applyBorder="1" applyAlignment="1" applyProtection="1">
      <alignment horizontal="center" vertical="center" shrinkToFit="1"/>
      <protection locked="0"/>
    </xf>
    <xf numFmtId="0" fontId="6" fillId="4" borderId="69" xfId="0" applyFont="1" applyFill="1" applyBorder="1" applyAlignment="1" applyProtection="1">
      <alignment horizontal="center" vertical="center" shrinkToFit="1"/>
      <protection locked="0"/>
    </xf>
    <xf numFmtId="0" fontId="6" fillId="4" borderId="70" xfId="0" applyFont="1" applyFill="1" applyBorder="1" applyAlignment="1" applyProtection="1">
      <alignment horizontal="center" vertical="center" shrinkToFit="1"/>
      <protection locked="0"/>
    </xf>
    <xf numFmtId="179" fontId="5" fillId="2" borderId="21" xfId="0" applyNumberFormat="1" applyFont="1" applyFill="1" applyBorder="1" applyAlignment="1" applyProtection="1">
      <alignment horizontal="center" vertical="center" shrinkToFit="1"/>
      <protection locked="0"/>
    </xf>
    <xf numFmtId="179" fontId="5" fillId="2" borderId="72" xfId="0" applyNumberFormat="1" applyFont="1" applyFill="1" applyBorder="1" applyAlignment="1" applyProtection="1">
      <alignment horizontal="center" vertical="center" shrinkToFit="1"/>
      <protection locked="0"/>
    </xf>
    <xf numFmtId="0" fontId="4" fillId="4" borderId="68" xfId="0" applyFont="1" applyFill="1" applyBorder="1" applyAlignment="1" applyProtection="1">
      <alignment horizontal="center" vertical="center" shrinkToFit="1"/>
      <protection locked="0"/>
    </xf>
    <xf numFmtId="0" fontId="4" fillId="4" borderId="69" xfId="0" applyFont="1" applyFill="1" applyBorder="1" applyAlignment="1" applyProtection="1">
      <alignment horizontal="center" vertical="center" shrinkToFit="1"/>
      <protection locked="0"/>
    </xf>
    <xf numFmtId="0" fontId="4" fillId="4" borderId="73" xfId="0" applyFont="1" applyFill="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xf>
    <xf numFmtId="186" fontId="5" fillId="2" borderId="1" xfId="0" applyNumberFormat="1" applyFont="1" applyFill="1" applyBorder="1" applyAlignment="1" applyProtection="1">
      <alignment horizontal="left" vertical="top" wrapText="1"/>
      <protection locked="0"/>
    </xf>
    <xf numFmtId="186" fontId="5" fillId="2" borderId="19" xfId="0" applyNumberFormat="1" applyFont="1" applyFill="1" applyBorder="1" applyAlignment="1" applyProtection="1">
      <alignment horizontal="left" vertical="top" wrapText="1"/>
      <protection locked="0"/>
    </xf>
    <xf numFmtId="186" fontId="5" fillId="2" borderId="47" xfId="0" applyNumberFormat="1" applyFont="1" applyFill="1" applyBorder="1" applyAlignment="1" applyProtection="1">
      <alignment horizontal="left" vertical="top" wrapText="1"/>
      <protection locked="0"/>
    </xf>
    <xf numFmtId="0" fontId="0" fillId="5" borderId="44" xfId="0" applyFont="1" applyFill="1" applyBorder="1" applyAlignment="1" applyProtection="1">
      <alignment horizontal="left" vertical="center" wrapText="1"/>
    </xf>
    <xf numFmtId="0" fontId="0" fillId="5" borderId="11" xfId="0" applyFont="1" applyFill="1" applyBorder="1" applyAlignment="1" applyProtection="1">
      <alignment horizontal="left" vertical="center" wrapText="1"/>
    </xf>
    <xf numFmtId="0" fontId="0" fillId="5" borderId="11" xfId="0" applyFont="1" applyFill="1" applyBorder="1" applyAlignment="1" applyProtection="1">
      <alignment vertical="center" wrapText="1"/>
    </xf>
    <xf numFmtId="0" fontId="0" fillId="5" borderId="37" xfId="0" applyFont="1" applyFill="1" applyBorder="1" applyAlignment="1" applyProtection="1">
      <alignment horizontal="center" vertical="center" wrapText="1" shrinkToFit="1"/>
    </xf>
    <xf numFmtId="0" fontId="0" fillId="5" borderId="20" xfId="0" applyFont="1" applyFill="1" applyBorder="1" applyAlignment="1" applyProtection="1">
      <alignment horizontal="center" vertical="center" wrapText="1" shrinkToFit="1"/>
    </xf>
    <xf numFmtId="0" fontId="0" fillId="5" borderId="65" xfId="0" applyFont="1" applyFill="1" applyBorder="1" applyAlignment="1" applyProtection="1">
      <alignment horizontal="left" vertical="center" wrapText="1" shrinkToFit="1"/>
    </xf>
    <xf numFmtId="0" fontId="0" fillId="5" borderId="77" xfId="0" applyFont="1" applyFill="1" applyBorder="1" applyAlignment="1" applyProtection="1">
      <alignment horizontal="left" vertical="center" wrapText="1" shrinkToFit="1"/>
    </xf>
    <xf numFmtId="0" fontId="0" fillId="5" borderId="78" xfId="0" applyFont="1" applyFill="1" applyBorder="1" applyAlignment="1" applyProtection="1">
      <alignment horizontal="left" vertical="center" wrapText="1" shrinkToFit="1"/>
    </xf>
    <xf numFmtId="0" fontId="0" fillId="5" borderId="38" xfId="0" applyFont="1" applyFill="1" applyBorder="1" applyAlignment="1" applyProtection="1">
      <alignment horizontal="left" vertical="center" shrinkToFit="1"/>
    </xf>
    <xf numFmtId="0" fontId="0" fillId="5" borderId="21" xfId="0" applyFill="1" applyBorder="1" applyAlignment="1" applyProtection="1">
      <alignment horizontal="left" vertical="center" shrinkToFit="1"/>
    </xf>
    <xf numFmtId="0" fontId="0" fillId="5" borderId="22" xfId="0" applyFill="1" applyBorder="1" applyAlignment="1" applyProtection="1">
      <alignment horizontal="left" vertical="center" shrinkToFit="1"/>
    </xf>
    <xf numFmtId="0" fontId="9" fillId="5" borderId="0" xfId="0" applyFont="1" applyFill="1" applyBorder="1" applyAlignment="1" applyProtection="1">
      <alignment horizontal="center" vertical="center"/>
      <protection locked="0"/>
    </xf>
    <xf numFmtId="0" fontId="10" fillId="5" borderId="54" xfId="0" applyFont="1" applyFill="1" applyBorder="1" applyAlignment="1" applyProtection="1">
      <alignment horizontal="center" vertical="center"/>
    </xf>
    <xf numFmtId="0" fontId="10" fillId="5" borderId="55" xfId="0" applyFont="1" applyFill="1" applyBorder="1" applyAlignment="1" applyProtection="1">
      <alignment horizontal="center" vertical="center"/>
    </xf>
    <xf numFmtId="0" fontId="10" fillId="5" borderId="56"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21" xfId="0" applyFont="1" applyFill="1" applyBorder="1" applyAlignment="1" applyProtection="1">
      <alignment horizontal="center" vertical="center"/>
    </xf>
    <xf numFmtId="0" fontId="10" fillId="5" borderId="22" xfId="0" applyFont="1" applyFill="1" applyBorder="1" applyAlignment="1" applyProtection="1">
      <alignment horizontal="center" vertical="center"/>
    </xf>
    <xf numFmtId="31" fontId="5" fillId="0" borderId="57" xfId="0" applyNumberFormat="1" applyFont="1" applyBorder="1" applyAlignment="1" applyProtection="1">
      <alignment horizontal="center" vertical="center" shrinkToFit="1"/>
    </xf>
    <xf numFmtId="31" fontId="5" fillId="0" borderId="20" xfId="0" applyNumberFormat="1" applyFont="1" applyBorder="1" applyAlignment="1" applyProtection="1">
      <alignment horizontal="center" vertical="center" shrinkToFit="1"/>
    </xf>
    <xf numFmtId="186" fontId="5" fillId="2" borderId="19" xfId="0" applyNumberFormat="1" applyFont="1" applyFill="1" applyBorder="1" applyAlignment="1" applyProtection="1">
      <alignment horizontal="left" vertical="center" shrinkToFit="1"/>
      <protection locked="0"/>
    </xf>
    <xf numFmtId="186" fontId="5" fillId="2" borderId="51" xfId="0" applyNumberFormat="1" applyFont="1" applyFill="1" applyBorder="1" applyAlignment="1" applyProtection="1">
      <alignment horizontal="left" vertical="center" shrinkToFit="1"/>
      <protection locked="0"/>
    </xf>
    <xf numFmtId="0" fontId="13" fillId="7" borderId="58" xfId="0" applyFont="1" applyFill="1" applyBorder="1" applyAlignment="1" applyProtection="1">
      <alignment horizontal="center" vertical="center"/>
    </xf>
    <xf numFmtId="0" fontId="13" fillId="7" borderId="59" xfId="0" applyFont="1" applyFill="1" applyBorder="1" applyAlignment="1" applyProtection="1">
      <alignment horizontal="center" vertical="center"/>
    </xf>
    <xf numFmtId="0" fontId="13" fillId="7" borderId="60" xfId="0" applyFont="1" applyFill="1" applyBorder="1" applyAlignment="1" applyProtection="1">
      <alignment horizontal="center" vertical="center"/>
    </xf>
    <xf numFmtId="0" fontId="5" fillId="0" borderId="61" xfId="0" applyFont="1" applyBorder="1" applyAlignment="1" applyProtection="1">
      <alignment horizontal="center" vertical="center" wrapText="1"/>
    </xf>
    <xf numFmtId="0" fontId="0" fillId="0" borderId="62" xfId="0" applyBorder="1" applyAlignment="1" applyProtection="1">
      <alignment horizontal="center" vertical="center"/>
    </xf>
    <xf numFmtId="0" fontId="5" fillId="2" borderId="4" xfId="0" applyFont="1" applyFill="1" applyBorder="1" applyAlignment="1" applyProtection="1">
      <alignment horizontal="center" vertical="center" shrinkToFit="1"/>
      <protection locked="0"/>
    </xf>
    <xf numFmtId="0" fontId="5" fillId="2" borderId="67" xfId="0" applyFont="1" applyFill="1" applyBorder="1" applyAlignment="1" applyProtection="1">
      <alignment horizontal="center" vertical="center" shrinkToFit="1"/>
      <protection locked="0"/>
    </xf>
    <xf numFmtId="187" fontId="5" fillId="2" borderId="1" xfId="0" applyNumberFormat="1" applyFont="1" applyFill="1" applyBorder="1" applyAlignment="1" applyProtection="1">
      <alignment horizontal="center" vertical="center" shrinkToFit="1"/>
      <protection locked="0"/>
    </xf>
    <xf numFmtId="187" fontId="5" fillId="2" borderId="47" xfId="0" applyNumberFormat="1" applyFont="1" applyFill="1" applyBorder="1" applyAlignment="1" applyProtection="1">
      <alignment horizontal="center" vertical="center" shrinkToFit="1"/>
      <protection locked="0"/>
    </xf>
    <xf numFmtId="0" fontId="0" fillId="4" borderId="68" xfId="0" applyFill="1" applyBorder="1" applyAlignment="1" applyProtection="1">
      <alignment horizontal="center" vertical="center" wrapText="1" shrinkToFit="1"/>
      <protection locked="0"/>
    </xf>
    <xf numFmtId="0" fontId="0" fillId="4" borderId="69" xfId="0" applyFill="1" applyBorder="1" applyAlignment="1" applyProtection="1">
      <alignment horizontal="center" vertical="center" shrinkToFit="1"/>
      <protection locked="0"/>
    </xf>
    <xf numFmtId="0" fontId="0" fillId="4" borderId="70" xfId="0" applyFill="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xf>
    <xf numFmtId="0" fontId="5" fillId="0" borderId="71" xfId="0" applyFont="1" applyBorder="1" applyAlignment="1" applyProtection="1">
      <alignment horizontal="center" vertical="center" shrinkToFit="1"/>
    </xf>
    <xf numFmtId="0" fontId="0" fillId="2" borderId="44" xfId="0" applyFill="1" applyBorder="1" applyAlignment="1" applyProtection="1">
      <alignment horizontal="center" vertical="center" wrapText="1"/>
      <protection locked="0"/>
    </xf>
    <xf numFmtId="0" fontId="0" fillId="2" borderId="11" xfId="0" applyFill="1" applyBorder="1" applyAlignment="1" applyProtection="1">
      <alignment horizontal="center" vertical="center" wrapText="1"/>
      <protection locked="0"/>
    </xf>
    <xf numFmtId="0" fontId="0" fillId="2" borderId="12" xfId="0" applyFill="1" applyBorder="1" applyAlignment="1" applyProtection="1">
      <alignment horizontal="center" vertical="center" wrapText="1"/>
      <protection locked="0"/>
    </xf>
    <xf numFmtId="0" fontId="0" fillId="2" borderId="38" xfId="0" applyFill="1" applyBorder="1" applyAlignment="1" applyProtection="1">
      <alignment horizontal="center" vertical="center" wrapText="1"/>
      <protection locked="0"/>
    </xf>
    <xf numFmtId="0" fontId="0" fillId="2" borderId="21" xfId="0" applyFill="1" applyBorder="1" applyAlignment="1" applyProtection="1">
      <alignment horizontal="center" vertical="center" wrapText="1"/>
      <protection locked="0"/>
    </xf>
    <xf numFmtId="0" fontId="0" fillId="2" borderId="72" xfId="0" applyFill="1" applyBorder="1" applyAlignment="1" applyProtection="1">
      <alignment horizontal="center" vertical="center" wrapText="1"/>
      <protection locked="0"/>
    </xf>
    <xf numFmtId="31" fontId="0" fillId="2" borderId="64" xfId="0" applyNumberFormat="1" applyFill="1" applyBorder="1" applyAlignment="1" applyProtection="1">
      <alignment horizontal="center" vertical="center" shrinkToFit="1"/>
      <protection locked="0"/>
    </xf>
    <xf numFmtId="31" fontId="0" fillId="2" borderId="45" xfId="0" applyNumberFormat="1" applyFill="1" applyBorder="1" applyAlignment="1" applyProtection="1">
      <alignment horizontal="center" vertical="center" shrinkToFit="1"/>
      <protection locked="0"/>
    </xf>
    <xf numFmtId="0" fontId="2" fillId="2" borderId="45" xfId="0" applyFont="1" applyFill="1" applyBorder="1" applyAlignment="1" applyProtection="1">
      <alignment horizontal="center" vertical="center" shrinkToFit="1"/>
      <protection locked="0"/>
    </xf>
    <xf numFmtId="186" fontId="5" fillId="2" borderId="1" xfId="0" applyNumberFormat="1" applyFont="1" applyFill="1" applyBorder="1" applyAlignment="1" applyProtection="1">
      <alignment horizontal="right" vertical="center" shrinkToFit="1"/>
      <protection locked="0"/>
    </xf>
    <xf numFmtId="186" fontId="5" fillId="2" borderId="19" xfId="0" applyNumberFormat="1" applyFont="1" applyFill="1" applyBorder="1" applyAlignment="1" applyProtection="1">
      <alignment horizontal="right" vertical="center" shrinkToFit="1"/>
      <protection locked="0"/>
    </xf>
    <xf numFmtId="187" fontId="5" fillId="4" borderId="94" xfId="0" applyNumberFormat="1" applyFont="1" applyFill="1" applyBorder="1" applyAlignment="1" applyProtection="1">
      <alignment horizontal="center" vertical="center" shrinkToFit="1"/>
      <protection locked="0"/>
    </xf>
    <xf numFmtId="187" fontId="5" fillId="4" borderId="52" xfId="0" applyNumberFormat="1" applyFont="1" applyFill="1" applyBorder="1" applyAlignment="1" applyProtection="1">
      <alignment horizontal="center" vertical="center" shrinkToFit="1"/>
      <protection locked="0"/>
    </xf>
    <xf numFmtId="187" fontId="5" fillId="4" borderId="95" xfId="0" applyNumberFormat="1" applyFont="1" applyFill="1" applyBorder="1" applyAlignment="1" applyProtection="1">
      <alignment horizontal="center" vertical="center" shrinkToFit="1"/>
      <protection locked="0"/>
    </xf>
    <xf numFmtId="179" fontId="5" fillId="4" borderId="94" xfId="0" applyNumberFormat="1" applyFont="1" applyFill="1" applyBorder="1" applyAlignment="1" applyProtection="1">
      <alignment horizontal="center" vertical="center" shrinkToFit="1"/>
      <protection locked="0"/>
    </xf>
    <xf numFmtId="179" fontId="5" fillId="4" borderId="96" xfId="0" applyNumberFormat="1" applyFont="1" applyFill="1" applyBorder="1" applyAlignment="1" applyProtection="1">
      <alignment horizontal="center" vertical="center" shrinkToFit="1"/>
      <protection locked="0"/>
    </xf>
    <xf numFmtId="38" fontId="5" fillId="5" borderId="0" xfId="2" applyFont="1" applyFill="1" applyBorder="1" applyAlignment="1" applyProtection="1">
      <alignment horizontal="center" vertical="center"/>
    </xf>
    <xf numFmtId="0" fontId="14" fillId="0" borderId="18" xfId="0" applyFont="1" applyBorder="1" applyAlignment="1" applyProtection="1">
      <alignment horizontal="center" vertical="center" shrinkToFit="1"/>
    </xf>
    <xf numFmtId="0" fontId="4" fillId="0" borderId="18" xfId="0" applyFont="1" applyBorder="1" applyAlignment="1" applyProtection="1">
      <alignment horizontal="center" vertical="center" shrinkToFit="1"/>
    </xf>
    <xf numFmtId="0" fontId="9" fillId="5" borderId="0" xfId="0" applyFont="1" applyFill="1" applyBorder="1" applyAlignment="1" applyProtection="1">
      <alignment horizontal="center" vertical="center" shrinkToFit="1"/>
    </xf>
    <xf numFmtId="0" fontId="9" fillId="5" borderId="14" xfId="0" applyFont="1" applyFill="1" applyBorder="1" applyAlignment="1" applyProtection="1">
      <alignment horizontal="center" vertical="center" shrinkToFit="1"/>
    </xf>
    <xf numFmtId="0" fontId="5" fillId="5" borderId="0" xfId="0" applyFont="1" applyFill="1" applyBorder="1" applyAlignment="1" applyProtection="1">
      <alignment horizontal="left" vertical="center" wrapText="1"/>
    </xf>
    <xf numFmtId="0" fontId="0" fillId="5" borderId="0" xfId="0" applyFill="1" applyBorder="1" applyAlignment="1" applyProtection="1">
      <alignment horizontal="left" vertical="center" wrapText="1"/>
    </xf>
    <xf numFmtId="0" fontId="5" fillId="5" borderId="0" xfId="0" applyFont="1" applyFill="1" applyBorder="1" applyAlignment="1" applyProtection="1">
      <alignment vertical="center"/>
    </xf>
    <xf numFmtId="0" fontId="0" fillId="5" borderId="0" xfId="0" applyFill="1" applyBorder="1" applyAlignment="1" applyProtection="1">
      <alignment vertical="center"/>
    </xf>
    <xf numFmtId="0" fontId="5" fillId="5" borderId="0" xfId="0" applyFont="1" applyFill="1" applyBorder="1" applyAlignment="1" applyProtection="1">
      <alignment vertical="center" wrapText="1"/>
    </xf>
    <xf numFmtId="0" fontId="0" fillId="5" borderId="0" xfId="0" applyFill="1" applyBorder="1" applyAlignment="1" applyProtection="1">
      <alignment vertical="center" wrapText="1"/>
    </xf>
    <xf numFmtId="38" fontId="5" fillId="5" borderId="0" xfId="2" applyFont="1" applyFill="1" applyBorder="1" applyAlignment="1" applyProtection="1">
      <alignment horizontal="left" vertical="center" shrinkToFit="1"/>
    </xf>
    <xf numFmtId="0" fontId="13" fillId="9" borderId="41" xfId="0" applyFont="1" applyFill="1" applyBorder="1" applyAlignment="1" applyProtection="1">
      <alignment horizontal="center" vertical="center"/>
    </xf>
    <xf numFmtId="0" fontId="13" fillId="9" borderId="83" xfId="0" applyFont="1" applyFill="1" applyBorder="1" applyAlignment="1" applyProtection="1">
      <alignment horizontal="center" vertical="center"/>
    </xf>
    <xf numFmtId="0" fontId="13" fillId="9" borderId="84" xfId="0" applyFont="1" applyFill="1" applyBorder="1" applyAlignment="1" applyProtection="1">
      <alignment horizontal="center" vertical="center"/>
    </xf>
    <xf numFmtId="0" fontId="5" fillId="0" borderId="5"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0" borderId="92" xfId="0" applyFont="1" applyBorder="1" applyAlignment="1" applyProtection="1">
      <alignment horizontal="center" vertical="center" shrinkToFit="1"/>
    </xf>
    <xf numFmtId="0" fontId="5" fillId="0" borderId="93" xfId="0" applyFont="1" applyBorder="1" applyAlignment="1" applyProtection="1">
      <alignment horizontal="center" vertical="center" shrinkToFit="1"/>
    </xf>
    <xf numFmtId="0" fontId="55" fillId="5" borderId="0" xfId="0" applyFont="1" applyFill="1" applyBorder="1" applyAlignment="1" applyProtection="1">
      <alignment horizontal="left" vertical="center" wrapText="1"/>
    </xf>
    <xf numFmtId="49" fontId="43" fillId="5" borderId="0" xfId="2" applyNumberFormat="1" applyFont="1" applyFill="1" applyBorder="1" applyAlignment="1" applyProtection="1">
      <alignment horizontal="left" vertical="top" wrapText="1"/>
    </xf>
    <xf numFmtId="0" fontId="5" fillId="0" borderId="43"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14" fillId="0" borderId="2" xfId="0" applyFont="1" applyBorder="1" applyAlignment="1" applyProtection="1">
      <alignment horizontal="center" vertical="center" shrinkToFit="1"/>
    </xf>
    <xf numFmtId="0" fontId="14" fillId="0" borderId="8" xfId="0" applyFont="1" applyBorder="1" applyAlignment="1" applyProtection="1">
      <alignment horizontal="center" vertical="center" shrinkToFit="1"/>
    </xf>
    <xf numFmtId="0" fontId="4" fillId="0" borderId="82" xfId="0" applyFont="1" applyBorder="1" applyAlignment="1" applyProtection="1">
      <alignment horizontal="center" vertical="center" shrinkToFit="1"/>
    </xf>
    <xf numFmtId="0" fontId="4" fillId="5" borderId="0" xfId="0" applyFont="1" applyFill="1" applyBorder="1" applyAlignment="1" applyProtection="1">
      <alignment horizontal="left" vertical="center" wrapText="1"/>
    </xf>
    <xf numFmtId="0" fontId="71" fillId="0" borderId="2" xfId="0" applyFont="1" applyBorder="1" applyAlignment="1" applyProtection="1">
      <alignment horizontal="center" vertical="center" shrinkToFit="1"/>
    </xf>
    <xf numFmtId="0" fontId="5" fillId="5" borderId="0" xfId="0" applyFont="1" applyFill="1" applyBorder="1" applyAlignment="1" applyProtection="1">
      <alignment horizontal="left" vertical="top" wrapText="1"/>
    </xf>
    <xf numFmtId="49" fontId="43" fillId="0" borderId="1" xfId="2" applyNumberFormat="1" applyFont="1" applyBorder="1" applyAlignment="1" applyProtection="1">
      <alignment horizontal="center" vertical="center" wrapText="1"/>
    </xf>
    <xf numFmtId="49" fontId="43" fillId="0" borderId="19" xfId="2" applyNumberFormat="1" applyFont="1" applyBorder="1" applyAlignment="1" applyProtection="1">
      <alignment horizontal="center" vertical="center" wrapText="1"/>
    </xf>
    <xf numFmtId="0" fontId="4" fillId="4" borderId="2" xfId="0" applyFont="1" applyFill="1" applyBorder="1" applyAlignment="1" applyProtection="1">
      <alignment horizontal="center" vertical="center" shrinkToFit="1"/>
      <protection locked="0"/>
    </xf>
    <xf numFmtId="0" fontId="5" fillId="0" borderId="41" xfId="0" applyFont="1" applyBorder="1" applyAlignment="1" applyProtection="1">
      <alignment horizontal="center" vertical="center" shrinkToFit="1"/>
    </xf>
    <xf numFmtId="0" fontId="5" fillId="0" borderId="83" xfId="0" applyFont="1" applyBorder="1" applyAlignment="1" applyProtection="1">
      <alignment horizontal="center" vertical="center" shrinkToFit="1"/>
    </xf>
    <xf numFmtId="0" fontId="5" fillId="0" borderId="6" xfId="0" applyFont="1" applyBorder="1" applyAlignment="1" applyProtection="1">
      <alignment horizontal="center" vertical="center" shrinkToFit="1"/>
    </xf>
    <xf numFmtId="0" fontId="5" fillId="5" borderId="0" xfId="0" applyFont="1" applyFill="1" applyBorder="1" applyAlignment="1" applyProtection="1">
      <alignment horizontal="left" vertical="distributed" wrapText="1"/>
    </xf>
    <xf numFmtId="0" fontId="42" fillId="5" borderId="0" xfId="0" applyFont="1" applyFill="1" applyBorder="1" applyAlignment="1" applyProtection="1">
      <alignment horizontal="left" vertical="distributed" wrapText="1"/>
    </xf>
    <xf numFmtId="187" fontId="5" fillId="4" borderId="83" xfId="0" applyNumberFormat="1" applyFont="1" applyFill="1" applyBorder="1" applyAlignment="1" applyProtection="1">
      <alignment horizontal="center" vertical="center" shrinkToFit="1"/>
      <protection locked="0"/>
    </xf>
    <xf numFmtId="187" fontId="5" fillId="4" borderId="7" xfId="0" applyNumberFormat="1" applyFont="1" applyFill="1" applyBorder="1" applyAlignment="1" applyProtection="1">
      <alignment horizontal="center" vertical="center" shrinkToFit="1"/>
      <protection locked="0"/>
    </xf>
    <xf numFmtId="49" fontId="5" fillId="5" borderId="0" xfId="2" applyNumberFormat="1" applyFont="1" applyFill="1" applyBorder="1" applyAlignment="1" applyProtection="1">
      <alignment horizontal="left" vertical="center" wrapText="1"/>
    </xf>
    <xf numFmtId="49" fontId="5" fillId="5" borderId="0" xfId="2" applyNumberFormat="1" applyFont="1" applyFill="1" applyBorder="1" applyAlignment="1" applyProtection="1">
      <alignment horizontal="left" vertical="top" wrapText="1"/>
    </xf>
    <xf numFmtId="0" fontId="5" fillId="5" borderId="0" xfId="0" applyFont="1" applyFill="1" applyBorder="1" applyAlignment="1" applyProtection="1">
      <alignment horizontal="left" vertical="justify" wrapText="1"/>
    </xf>
    <xf numFmtId="0" fontId="5" fillId="0" borderId="83" xfId="0" applyFont="1" applyBorder="1" applyAlignment="1" applyProtection="1">
      <alignment horizontal="center" vertical="center" wrapText="1" shrinkToFit="1"/>
    </xf>
    <xf numFmtId="0" fontId="0" fillId="0" borderId="18" xfId="0" applyBorder="1" applyAlignment="1" applyProtection="1">
      <alignment horizontal="center" vertical="center" shrinkToFit="1"/>
    </xf>
    <xf numFmtId="0" fontId="0" fillId="0" borderId="82" xfId="0" applyBorder="1" applyAlignment="1" applyProtection="1">
      <alignment horizontal="center" vertical="center" shrinkToFit="1"/>
    </xf>
    <xf numFmtId="0" fontId="20" fillId="5" borderId="0" xfId="0" applyFont="1" applyFill="1" applyBorder="1" applyAlignment="1" applyProtection="1">
      <alignment horizontal="left" vertical="center" wrapText="1"/>
    </xf>
    <xf numFmtId="6" fontId="13" fillId="9" borderId="41" xfId="3" applyFont="1" applyFill="1" applyBorder="1" applyAlignment="1" applyProtection="1">
      <alignment horizontal="center" vertical="center"/>
    </xf>
    <xf numFmtId="6" fontId="13" fillId="9" borderId="83" xfId="3" applyFont="1" applyFill="1" applyBorder="1" applyAlignment="1" applyProtection="1">
      <alignment horizontal="center" vertical="center"/>
    </xf>
    <xf numFmtId="6" fontId="13" fillId="9" borderId="84" xfId="3" applyFont="1" applyFill="1" applyBorder="1" applyAlignment="1" applyProtection="1">
      <alignment horizontal="center" vertical="center"/>
    </xf>
    <xf numFmtId="0" fontId="0" fillId="0" borderId="2" xfId="0" applyBorder="1" applyAlignment="1" applyProtection="1">
      <alignment horizontal="center" vertical="center" shrinkToFit="1"/>
    </xf>
    <xf numFmtId="0" fontId="9" fillId="0" borderId="2" xfId="0" applyFont="1" applyBorder="1" applyAlignment="1" applyProtection="1">
      <alignment horizontal="center" vertical="center" shrinkToFit="1"/>
    </xf>
    <xf numFmtId="0" fontId="5" fillId="5" borderId="1" xfId="0" applyFont="1" applyFill="1" applyBorder="1" applyAlignment="1" applyProtection="1">
      <alignment horizontal="center" vertical="center"/>
    </xf>
    <xf numFmtId="0" fontId="5" fillId="5" borderId="19" xfId="0" applyFont="1" applyFill="1" applyBorder="1" applyAlignment="1" applyProtection="1">
      <alignment horizontal="center" vertical="center"/>
    </xf>
    <xf numFmtId="0" fontId="5" fillId="5" borderId="51" xfId="0" applyFont="1" applyFill="1" applyBorder="1" applyAlignment="1" applyProtection="1">
      <alignment horizontal="center" vertical="center"/>
    </xf>
    <xf numFmtId="0" fontId="4" fillId="0" borderId="7" xfId="0" applyFont="1" applyBorder="1" applyAlignment="1" applyProtection="1">
      <alignment horizontal="center" vertical="center" shrinkToFit="1"/>
    </xf>
    <xf numFmtId="0" fontId="4" fillId="0" borderId="9" xfId="0" applyFont="1" applyBorder="1" applyAlignment="1" applyProtection="1">
      <alignment horizontal="center" vertical="center" shrinkToFit="1"/>
    </xf>
    <xf numFmtId="0" fontId="5" fillId="0" borderId="90" xfId="0" applyFont="1" applyBorder="1" applyAlignment="1" applyProtection="1">
      <alignment horizontal="center" vertical="center"/>
    </xf>
    <xf numFmtId="0" fontId="5" fillId="0" borderId="70" xfId="0" applyFont="1" applyBorder="1" applyAlignment="1" applyProtection="1">
      <alignment horizontal="center" vertical="center"/>
    </xf>
    <xf numFmtId="0" fontId="0" fillId="5" borderId="0" xfId="0" applyFont="1" applyFill="1" applyBorder="1" applyAlignment="1" applyProtection="1">
      <alignment horizontal="center" vertical="center"/>
    </xf>
    <xf numFmtId="0" fontId="5" fillId="5" borderId="38" xfId="0" applyFont="1" applyFill="1" applyBorder="1" applyAlignment="1" applyProtection="1">
      <alignment horizontal="center" vertical="center" wrapText="1"/>
    </xf>
    <xf numFmtId="0" fontId="5" fillId="5" borderId="21" xfId="0" applyFont="1" applyFill="1" applyBorder="1" applyAlignment="1" applyProtection="1">
      <alignment horizontal="center" vertical="center" wrapText="1"/>
    </xf>
    <xf numFmtId="0" fontId="5" fillId="5" borderId="22" xfId="0" applyFont="1" applyFill="1" applyBorder="1" applyAlignment="1" applyProtection="1">
      <alignment horizontal="center" vertical="center" wrapText="1"/>
    </xf>
    <xf numFmtId="0" fontId="5" fillId="0" borderId="6"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5" borderId="0" xfId="0" applyFont="1" applyFill="1" applyBorder="1" applyAlignment="1" applyProtection="1">
      <alignment horizontal="left" vertical="center" shrinkToFit="1"/>
    </xf>
    <xf numFmtId="0" fontId="14" fillId="0" borderId="7" xfId="0" applyFont="1" applyBorder="1" applyAlignment="1" applyProtection="1">
      <alignment horizontal="center" vertical="center" shrinkToFit="1"/>
    </xf>
    <xf numFmtId="0" fontId="0" fillId="5" borderId="0" xfId="0" applyFont="1" applyFill="1" applyBorder="1" applyAlignment="1" applyProtection="1">
      <alignment vertical="center"/>
    </xf>
    <xf numFmtId="181" fontId="27" fillId="0" borderId="85" xfId="0" applyNumberFormat="1" applyFont="1" applyFill="1" applyBorder="1" applyAlignment="1" applyProtection="1">
      <alignment horizontal="right" vertical="center" shrinkToFit="1"/>
    </xf>
    <xf numFmtId="181" fontId="27" fillId="0" borderId="86" xfId="0" applyNumberFormat="1" applyFont="1" applyFill="1" applyBorder="1" applyAlignment="1" applyProtection="1">
      <alignment horizontal="right" vertical="center" shrinkToFit="1"/>
    </xf>
    <xf numFmtId="181" fontId="27" fillId="0" borderId="87" xfId="0" applyNumberFormat="1" applyFont="1" applyFill="1" applyBorder="1" applyAlignment="1" applyProtection="1">
      <alignment horizontal="right" vertical="center" shrinkToFit="1"/>
    </xf>
    <xf numFmtId="0" fontId="5" fillId="5" borderId="26" xfId="0" applyFont="1" applyFill="1" applyBorder="1" applyAlignment="1" applyProtection="1">
      <alignment horizontal="center" vertical="center" wrapText="1"/>
    </xf>
    <xf numFmtId="0" fontId="5" fillId="5" borderId="0" xfId="0" applyFont="1" applyFill="1" applyBorder="1" applyAlignment="1" applyProtection="1">
      <alignment horizontal="center" vertical="center" wrapText="1"/>
    </xf>
    <xf numFmtId="0" fontId="5" fillId="5" borderId="50" xfId="0" applyFont="1" applyFill="1" applyBorder="1" applyAlignment="1" applyProtection="1">
      <alignment horizontal="center" vertical="center" wrapText="1"/>
    </xf>
    <xf numFmtId="0" fontId="0" fillId="5" borderId="0" xfId="0" applyFill="1" applyBorder="1" applyAlignment="1" applyProtection="1">
      <alignment horizontal="center" vertical="center"/>
    </xf>
    <xf numFmtId="0" fontId="9" fillId="5" borderId="18" xfId="0" applyFont="1" applyFill="1" applyBorder="1" applyAlignment="1" applyProtection="1">
      <alignment horizontal="center" vertical="center" wrapText="1"/>
    </xf>
    <xf numFmtId="0" fontId="9" fillId="5" borderId="37" xfId="0" applyFont="1" applyFill="1" applyBorder="1" applyAlignment="1" applyProtection="1">
      <alignment horizontal="center" vertical="center" wrapText="1"/>
    </xf>
    <xf numFmtId="0" fontId="9" fillId="5" borderId="34" xfId="0" applyFont="1" applyFill="1" applyBorder="1" applyAlignment="1" applyProtection="1">
      <alignment horizontal="center" vertical="center" wrapText="1"/>
    </xf>
    <xf numFmtId="0" fontId="9" fillId="5" borderId="26" xfId="0" applyFont="1" applyFill="1" applyBorder="1" applyAlignment="1" applyProtection="1">
      <alignment horizontal="center" vertical="center" wrapText="1"/>
    </xf>
    <xf numFmtId="0" fontId="9" fillId="0" borderId="34" xfId="0" applyFont="1" applyBorder="1" applyAlignment="1" applyProtection="1">
      <alignment horizontal="center" vertical="center" shrinkToFit="1"/>
    </xf>
    <xf numFmtId="0" fontId="9" fillId="0" borderId="35" xfId="0" applyFont="1" applyBorder="1" applyAlignment="1" applyProtection="1">
      <alignment horizontal="center" vertical="center" shrinkToFit="1"/>
    </xf>
    <xf numFmtId="0" fontId="9" fillId="0" borderId="49" xfId="0" applyFont="1" applyBorder="1" applyAlignment="1" applyProtection="1">
      <alignment horizontal="center" vertical="center" shrinkToFit="1"/>
    </xf>
    <xf numFmtId="0" fontId="9" fillId="0" borderId="2" xfId="0" applyFont="1" applyBorder="1" applyAlignment="1" applyProtection="1">
      <alignment horizontal="center" vertical="center" wrapText="1"/>
    </xf>
    <xf numFmtId="0" fontId="9" fillId="0" borderId="18" xfId="0" applyFont="1" applyBorder="1" applyAlignment="1" applyProtection="1">
      <alignment horizontal="center" vertical="center" wrapText="1"/>
    </xf>
    <xf numFmtId="192" fontId="64" fillId="0" borderId="1" xfId="0" applyNumberFormat="1" applyFont="1" applyFill="1" applyBorder="1" applyAlignment="1" applyProtection="1">
      <alignment horizontal="center" vertical="center" wrapText="1"/>
    </xf>
    <xf numFmtId="192" fontId="64" fillId="0" borderId="34" xfId="0" applyNumberFormat="1" applyFont="1" applyFill="1" applyBorder="1" applyAlignment="1" applyProtection="1">
      <alignment horizontal="center" vertical="center" wrapText="1"/>
    </xf>
    <xf numFmtId="191" fontId="11" fillId="0" borderId="27" xfId="0" applyNumberFormat="1" applyFont="1" applyFill="1" applyBorder="1" applyAlignment="1" applyProtection="1">
      <alignment horizontal="center" vertical="center" wrapText="1"/>
    </xf>
    <xf numFmtId="191" fontId="11" fillId="0" borderId="85" xfId="0" applyNumberFormat="1" applyFont="1" applyFill="1" applyBorder="1" applyAlignment="1" applyProtection="1">
      <alignment horizontal="center" vertical="center" wrapText="1"/>
    </xf>
    <xf numFmtId="0" fontId="24" fillId="5" borderId="0" xfId="0" applyFont="1" applyFill="1" applyBorder="1" applyAlignment="1" applyProtection="1">
      <alignment horizontal="left" vertical="center"/>
    </xf>
    <xf numFmtId="181" fontId="6" fillId="4" borderId="1" xfId="0" applyNumberFormat="1" applyFont="1" applyFill="1" applyBorder="1" applyAlignment="1" applyProtection="1">
      <alignment horizontal="center" vertical="center" shrinkToFit="1"/>
      <protection locked="0"/>
    </xf>
    <xf numFmtId="181" fontId="6" fillId="4" borderId="51" xfId="0" applyNumberFormat="1" applyFont="1" applyFill="1" applyBorder="1" applyAlignment="1" applyProtection="1">
      <alignment horizontal="center" vertical="center" shrinkToFit="1"/>
      <protection locked="0"/>
    </xf>
    <xf numFmtId="0" fontId="0" fillId="0" borderId="2" xfId="0" applyFont="1" applyBorder="1" applyAlignment="1" applyProtection="1">
      <alignment horizontal="center" vertical="center" shrinkToFit="1"/>
    </xf>
    <xf numFmtId="0" fontId="9" fillId="5" borderId="26" xfId="0" applyFont="1" applyFill="1" applyBorder="1" applyAlignment="1" applyProtection="1">
      <alignment horizontal="left" vertical="center" shrinkToFit="1"/>
    </xf>
    <xf numFmtId="0" fontId="9" fillId="5" borderId="0" xfId="0" applyFont="1" applyFill="1" applyBorder="1" applyAlignment="1" applyProtection="1">
      <alignment horizontal="left" vertical="center" shrinkToFit="1"/>
    </xf>
    <xf numFmtId="187" fontId="5" fillId="5" borderId="0" xfId="0" applyNumberFormat="1" applyFont="1" applyFill="1" applyBorder="1" applyAlignment="1" applyProtection="1">
      <alignment horizontal="left" vertical="justify" wrapText="1"/>
    </xf>
    <xf numFmtId="0" fontId="5" fillId="5" borderId="0" xfId="0" applyFont="1" applyFill="1" applyBorder="1" applyAlignment="1" applyProtection="1">
      <alignment horizontal="left" vertical="center" wrapText="1" shrinkToFit="1"/>
    </xf>
    <xf numFmtId="0" fontId="5" fillId="5" borderId="0" xfId="0" applyFont="1" applyFill="1" applyBorder="1" applyAlignment="1" applyProtection="1">
      <alignment horizontal="right" vertical="center"/>
    </xf>
    <xf numFmtId="0" fontId="5" fillId="5" borderId="0" xfId="0" applyFont="1" applyFill="1" applyBorder="1" applyAlignment="1" applyProtection="1">
      <alignment horizontal="center" vertical="top" wrapText="1"/>
    </xf>
    <xf numFmtId="0" fontId="5" fillId="5" borderId="0" xfId="0" applyFont="1" applyFill="1" applyBorder="1" applyAlignment="1" applyProtection="1">
      <alignment horizontal="left" vertical="top" wrapText="1" shrinkToFit="1"/>
    </xf>
  </cellXfs>
  <cellStyles count="4">
    <cellStyle name="パーセント" xfId="1" builtinId="5"/>
    <cellStyle name="桁区切り" xfId="2" builtinId="6"/>
    <cellStyle name="通貨" xfId="3" builtinId="7"/>
    <cellStyle name="標準" xfId="0" builtinId="0"/>
  </cellStyles>
  <dxfs count="18">
    <dxf>
      <fill>
        <patternFill>
          <bgColor rgb="FFFFFF00"/>
        </patternFill>
      </fill>
    </dxf>
    <dxf>
      <fill>
        <patternFill>
          <bgColor rgb="FFFFFF00"/>
        </patternFill>
      </fill>
    </dxf>
    <dxf>
      <font>
        <color theme="0"/>
      </font>
      <fill>
        <patternFill>
          <bgColor theme="0"/>
        </patternFill>
      </fill>
      <border>
        <left/>
        <right/>
        <top/>
        <bottom/>
        <vertical/>
        <horizontal/>
      </border>
    </dxf>
    <dxf>
      <font>
        <color rgb="FFFF0000"/>
        <name val="ＭＳ Ｐゴシック"/>
        <scheme val="none"/>
      </font>
    </dxf>
    <dxf>
      <font>
        <color rgb="FFFF0000"/>
        <name val="ＭＳ Ｐゴシック"/>
        <scheme val="none"/>
      </font>
    </dxf>
    <dxf>
      <font>
        <color rgb="FFFF0000"/>
        <name val="ＭＳ Ｐゴシック"/>
        <scheme val="none"/>
      </font>
    </dxf>
    <dxf>
      <font>
        <color rgb="FFFF0000"/>
        <name val="ＭＳ Ｐゴシック"/>
        <scheme val="none"/>
      </font>
    </dxf>
    <dxf>
      <font>
        <color theme="1"/>
      </font>
      <fill>
        <patternFill>
          <bgColor rgb="FFCCFFFF"/>
        </patternFill>
      </fill>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auto="1"/>
      </font>
      <border>
        <left style="thin">
          <color auto="1"/>
        </left>
        <right style="thin">
          <color auto="1"/>
        </right>
        <top style="thin">
          <color auto="1"/>
        </top>
        <bottom style="thin">
          <color auto="1"/>
        </bottom>
        <vertical/>
        <horizontal/>
      </border>
    </dxf>
    <dxf>
      <font>
        <color auto="1"/>
      </font>
      <fill>
        <patternFill>
          <bgColor rgb="FFCCFFFF"/>
        </patternFill>
      </fill>
      <border>
        <left style="thin">
          <color auto="1"/>
        </left>
        <right style="thin">
          <color auto="1"/>
        </right>
        <top style="thin">
          <color auto="1"/>
        </top>
        <bottom style="thin">
          <color auto="1"/>
        </bottom>
        <vertical/>
        <horizontal/>
      </border>
    </dxf>
    <dxf>
      <font>
        <strike val="0"/>
        <color theme="1"/>
      </font>
      <fill>
        <patternFill>
          <bgColor rgb="FFFFFF00"/>
        </patternFill>
      </fill>
    </dxf>
    <dxf>
      <font>
        <color theme="1"/>
      </font>
      <fill>
        <patternFill>
          <bgColor rgb="FFCCFFFF"/>
        </patternFill>
      </fill>
      <border>
        <left style="thin">
          <color auto="1"/>
        </left>
        <right style="thin">
          <color auto="1"/>
        </right>
        <top style="thin">
          <color auto="1"/>
        </top>
        <bottom style="thin">
          <color auto="1"/>
        </bottom>
        <vertical/>
        <horizontal/>
      </border>
    </dxf>
    <dxf>
      <font>
        <strike val="0"/>
        <color theme="1"/>
      </font>
      <fill>
        <patternFill>
          <bgColor rgb="FFFFFF00"/>
        </patternFill>
      </fill>
    </dxf>
    <dxf>
      <font>
        <color rgb="FFFF0000"/>
      </font>
    </dxf>
    <dxf>
      <font>
        <color rgb="FFFF0000"/>
      </font>
    </dxf>
    <dxf>
      <font>
        <color rgb="FFFF0000"/>
        <name val="ＭＳ Ｐゴシック"/>
        <scheme val="none"/>
      </font>
    </dxf>
    <dxf>
      <font>
        <color rgb="FFFF0000"/>
        <name val="ＭＳ Ｐゴシック"/>
        <scheme val="none"/>
      </font>
    </dxf>
  </dxfs>
  <tableStyles count="0" defaultTableStyle="TableStyleMedium9" defaultPivotStyle="PivotStyleLight16"/>
  <colors>
    <mruColors>
      <color rgb="FFCCFFFF"/>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jpeg"/><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8.emf"/><Relationship Id="rId1" Type="http://schemas.openxmlformats.org/officeDocument/2006/relationships/image" Target="../media/image5.jpeg"/><Relationship Id="rId6" Type="http://schemas.openxmlformats.org/officeDocument/2006/relationships/image" Target="../media/image7.emf"/><Relationship Id="rId5" Type="http://schemas.openxmlformats.org/officeDocument/2006/relationships/image" Target="../media/image9.emf"/><Relationship Id="rId4" Type="http://schemas.openxmlformats.org/officeDocument/2006/relationships/image" Target="../media/image3.emf"/></Relationships>
</file>

<file path=xl/drawings/_rels/drawing3.x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2.png"/><Relationship Id="rId7" Type="http://schemas.openxmlformats.org/officeDocument/2006/relationships/image" Target="../media/image13.emf"/><Relationship Id="rId2" Type="http://schemas.openxmlformats.org/officeDocument/2006/relationships/image" Target="../media/image11.emf"/><Relationship Id="rId1" Type="http://schemas.openxmlformats.org/officeDocument/2006/relationships/image" Target="../media/image5.jpeg"/><Relationship Id="rId6" Type="http://schemas.openxmlformats.org/officeDocument/2006/relationships/image" Target="../media/image7.emf"/><Relationship Id="rId5" Type="http://schemas.openxmlformats.org/officeDocument/2006/relationships/image" Target="../media/image3.emf"/><Relationship Id="rId4" Type="http://schemas.openxmlformats.org/officeDocument/2006/relationships/image" Target="../media/image6.emf"/></Relationships>
</file>

<file path=xl/drawings/_rels/drawing5.xml.rels><?xml version="1.0" encoding="UTF-8" standalone="yes"?>
<Relationships xmlns="http://schemas.openxmlformats.org/package/2006/relationships"><Relationship Id="rId2" Type="http://schemas.openxmlformats.org/officeDocument/2006/relationships/image" Target="../media/image15.emf"/><Relationship Id="rId1" Type="http://schemas.openxmlformats.org/officeDocument/2006/relationships/image" Target="../media/image14.emf"/></Relationships>
</file>

<file path=xl/drawings/_rels/drawing6.xml.rels><?xml version="1.0" encoding="UTF-8" standalone="yes"?>
<Relationships xmlns="http://schemas.openxmlformats.org/package/2006/relationships"><Relationship Id="rId3" Type="http://schemas.openxmlformats.org/officeDocument/2006/relationships/image" Target="../media/image17.emf"/><Relationship Id="rId2" Type="http://schemas.openxmlformats.org/officeDocument/2006/relationships/image" Target="../media/image16.pn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xdr:col>
      <xdr:colOff>309562</xdr:colOff>
      <xdr:row>70</xdr:row>
      <xdr:rowOff>7938</xdr:rowOff>
    </xdr:from>
    <xdr:to>
      <xdr:col>4</xdr:col>
      <xdr:colOff>107589</xdr:colOff>
      <xdr:row>72</xdr:row>
      <xdr:rowOff>1</xdr:rowOff>
    </xdr:to>
    <xdr:pic>
      <xdr:nvPicPr>
        <xdr:cNvPr id="19" name="図 18">
          <a:extLst>
            <a:ext uri="{FF2B5EF4-FFF2-40B4-BE49-F238E27FC236}">
              <a16:creationId xmlns:a16="http://schemas.microsoft.com/office/drawing/2014/main" xmlns="" id="{00000000-0008-0000-0100-00001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9827" r="39126"/>
        <a:stretch/>
      </xdr:blipFill>
      <xdr:spPr bwMode="auto">
        <a:xfrm>
          <a:off x="650875" y="13469938"/>
          <a:ext cx="1298214" cy="436563"/>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221493</xdr:colOff>
      <xdr:row>21</xdr:row>
      <xdr:rowOff>0</xdr:rowOff>
    </xdr:from>
    <xdr:to>
      <xdr:col>3</xdr:col>
      <xdr:colOff>461131</xdr:colOff>
      <xdr:row>23</xdr:row>
      <xdr:rowOff>625</xdr:rowOff>
    </xdr:to>
    <xdr:pic>
      <xdr:nvPicPr>
        <xdr:cNvPr id="15" name="図 14">
          <a:extLst>
            <a:ext uri="{FF2B5EF4-FFF2-40B4-BE49-F238E27FC236}">
              <a16:creationId xmlns:a16="http://schemas.microsoft.com/office/drawing/2014/main" xmlns="" id="{00000000-0008-0000-0100-00000F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2794" r="42372"/>
        <a:stretch/>
      </xdr:blipFill>
      <xdr:spPr bwMode="auto">
        <a:xfrm>
          <a:off x="560160" y="4328583"/>
          <a:ext cx="1043971" cy="5086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4</xdr:col>
      <xdr:colOff>319150</xdr:colOff>
      <xdr:row>33</xdr:row>
      <xdr:rowOff>142875</xdr:rowOff>
    </xdr:from>
    <xdr:to>
      <xdr:col>6</xdr:col>
      <xdr:colOff>243568</xdr:colOff>
      <xdr:row>35</xdr:row>
      <xdr:rowOff>67729</xdr:rowOff>
    </xdr:to>
    <xdr:pic>
      <xdr:nvPicPr>
        <xdr:cNvPr id="21" name="図 20">
          <a:extLst>
            <a:ext uri="{FF2B5EF4-FFF2-40B4-BE49-F238E27FC236}">
              <a16:creationId xmlns:a16="http://schemas.microsoft.com/office/drawing/2014/main" xmlns="" id="{00000000-0008-0000-0100-000015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76640"/>
        <a:stretch/>
      </xdr:blipFill>
      <xdr:spPr bwMode="auto">
        <a:xfrm>
          <a:off x="2109850" y="6315075"/>
          <a:ext cx="1419843" cy="448729"/>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332126</xdr:colOff>
      <xdr:row>53</xdr:row>
      <xdr:rowOff>60614</xdr:rowOff>
    </xdr:from>
    <xdr:to>
      <xdr:col>4</xdr:col>
      <xdr:colOff>192846</xdr:colOff>
      <xdr:row>55</xdr:row>
      <xdr:rowOff>28096</xdr:rowOff>
    </xdr:to>
    <xdr:pic>
      <xdr:nvPicPr>
        <xdr:cNvPr id="22" name="図 21">
          <a:extLst>
            <a:ext uri="{FF2B5EF4-FFF2-40B4-BE49-F238E27FC236}">
              <a16:creationId xmlns:a16="http://schemas.microsoft.com/office/drawing/2014/main" xmlns="" id="{00000000-0008-0000-0100-00001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9827" r="39126"/>
        <a:stretch/>
      </xdr:blipFill>
      <xdr:spPr bwMode="auto">
        <a:xfrm>
          <a:off x="678490" y="11352069"/>
          <a:ext cx="1358742" cy="46105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280700</xdr:colOff>
      <xdr:row>39</xdr:row>
      <xdr:rowOff>190199</xdr:rowOff>
    </xdr:from>
    <xdr:to>
      <xdr:col>10</xdr:col>
      <xdr:colOff>12989</xdr:colOff>
      <xdr:row>43</xdr:row>
      <xdr:rowOff>7019</xdr:rowOff>
    </xdr:to>
    <xdr:pic>
      <xdr:nvPicPr>
        <xdr:cNvPr id="23" name="図 22">
          <a:extLst>
            <a:ext uri="{FF2B5EF4-FFF2-40B4-BE49-F238E27FC236}">
              <a16:creationId xmlns:a16="http://schemas.microsoft.com/office/drawing/2014/main" xmlns="" id="{00000000-0008-0000-0100-000017000000}"/>
            </a:ext>
          </a:extLst>
        </xdr:cNvPr>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5391"/>
        <a:stretch/>
      </xdr:blipFill>
      <xdr:spPr bwMode="auto">
        <a:xfrm>
          <a:off x="627064" y="8165222"/>
          <a:ext cx="5165868" cy="717366"/>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9525</xdr:colOff>
      <xdr:row>81</xdr:row>
      <xdr:rowOff>19049</xdr:rowOff>
    </xdr:from>
    <xdr:to>
      <xdr:col>6</xdr:col>
      <xdr:colOff>78675</xdr:colOff>
      <xdr:row>89</xdr:row>
      <xdr:rowOff>115049</xdr:rowOff>
    </xdr:to>
    <xdr:pic>
      <xdr:nvPicPr>
        <xdr:cNvPr id="24" name="図 13" descr="白紙.JPG">
          <a:extLst>
            <a:ext uri="{FF2B5EF4-FFF2-40B4-BE49-F238E27FC236}">
              <a16:creationId xmlns:a16="http://schemas.microsoft.com/office/drawing/2014/main" xmlns="" id="{00000000-0008-0000-0100-000018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52425" y="16392524"/>
          <a:ext cx="3060000" cy="1620000"/>
        </a:xfrm>
        <a:prstGeom prst="rect">
          <a:avLst/>
        </a:prstGeom>
        <a:solidFill>
          <a:srgbClr val="00B0F0">
            <a:alpha val="61176"/>
          </a:srgbClr>
        </a:solidFill>
        <a:ln w="3175">
          <a:solidFill>
            <a:srgbClr val="000000"/>
          </a:solidFill>
          <a:miter lim="800000"/>
          <a:headEnd/>
          <a:tailEnd/>
        </a:ln>
      </xdr:spPr>
    </xdr:pic>
    <xdr:clientData fLocksWithSheet="0"/>
  </xdr:twoCellAnchor>
  <xdr:twoCellAnchor editAs="oneCell">
    <xdr:from>
      <xdr:col>6</xdr:col>
      <xdr:colOff>180975</xdr:colOff>
      <xdr:row>81</xdr:row>
      <xdr:rowOff>9525</xdr:rowOff>
    </xdr:from>
    <xdr:to>
      <xdr:col>11</xdr:col>
      <xdr:colOff>217350</xdr:colOff>
      <xdr:row>89</xdr:row>
      <xdr:rowOff>105525</xdr:rowOff>
    </xdr:to>
    <xdr:pic>
      <xdr:nvPicPr>
        <xdr:cNvPr id="25" name="図 13" descr="白紙.JPG">
          <a:extLst>
            <a:ext uri="{FF2B5EF4-FFF2-40B4-BE49-F238E27FC236}">
              <a16:creationId xmlns:a16="http://schemas.microsoft.com/office/drawing/2014/main" xmlns="" id="{00000000-0008-0000-0100-000019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514725" y="16449675"/>
          <a:ext cx="3132000" cy="1620000"/>
        </a:xfrm>
        <a:prstGeom prst="rect">
          <a:avLst/>
        </a:prstGeom>
        <a:solidFill>
          <a:srgbClr val="00B0F0">
            <a:alpha val="61176"/>
          </a:srgbClr>
        </a:solidFill>
        <a:ln w="3175">
          <a:solidFill>
            <a:srgbClr val="000000"/>
          </a:solidFill>
          <a:miter lim="800000"/>
          <a:headEnd/>
          <a:tailEnd/>
        </a:ln>
      </xdr:spPr>
    </xdr:pic>
    <xdr:clientData fLocksWithSheet="0"/>
  </xdr:twoCellAnchor>
  <xdr:twoCellAnchor editAs="oneCell">
    <xdr:from>
      <xdr:col>1</xdr:col>
      <xdr:colOff>19050</xdr:colOff>
      <xdr:row>91</xdr:row>
      <xdr:rowOff>19049</xdr:rowOff>
    </xdr:from>
    <xdr:to>
      <xdr:col>6</xdr:col>
      <xdr:colOff>88200</xdr:colOff>
      <xdr:row>99</xdr:row>
      <xdr:rowOff>115049</xdr:rowOff>
    </xdr:to>
    <xdr:pic>
      <xdr:nvPicPr>
        <xdr:cNvPr id="26" name="図 13" descr="白紙.JPG">
          <a:extLst>
            <a:ext uri="{FF2B5EF4-FFF2-40B4-BE49-F238E27FC236}">
              <a16:creationId xmlns:a16="http://schemas.microsoft.com/office/drawing/2014/main" xmlns="" id="{00000000-0008-0000-0100-00001A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1950" y="18287999"/>
          <a:ext cx="3060000" cy="1620000"/>
        </a:xfrm>
        <a:prstGeom prst="rect">
          <a:avLst/>
        </a:prstGeom>
        <a:solidFill>
          <a:srgbClr val="00B0F0">
            <a:alpha val="61176"/>
          </a:srgbClr>
        </a:solidFill>
        <a:ln w="3175">
          <a:solidFill>
            <a:srgbClr val="000000"/>
          </a:solidFill>
          <a:miter lim="800000"/>
          <a:headEnd/>
          <a:tailEnd/>
        </a:ln>
      </xdr:spPr>
    </xdr:pic>
    <xdr:clientData fLocksWithSheet="0"/>
  </xdr:twoCellAnchor>
  <xdr:twoCellAnchor editAs="oneCell">
    <xdr:from>
      <xdr:col>6</xdr:col>
      <xdr:colOff>171450</xdr:colOff>
      <xdr:row>91</xdr:row>
      <xdr:rowOff>28575</xdr:rowOff>
    </xdr:from>
    <xdr:to>
      <xdr:col>11</xdr:col>
      <xdr:colOff>207825</xdr:colOff>
      <xdr:row>99</xdr:row>
      <xdr:rowOff>124575</xdr:rowOff>
    </xdr:to>
    <xdr:pic>
      <xdr:nvPicPr>
        <xdr:cNvPr id="27" name="図 13" descr="白紙.JPG">
          <a:extLst>
            <a:ext uri="{FF2B5EF4-FFF2-40B4-BE49-F238E27FC236}">
              <a16:creationId xmlns:a16="http://schemas.microsoft.com/office/drawing/2014/main" xmlns="" id="{00000000-0008-0000-0100-00001B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505200" y="18364200"/>
          <a:ext cx="3132000" cy="1620000"/>
        </a:xfrm>
        <a:prstGeom prst="rect">
          <a:avLst/>
        </a:prstGeom>
        <a:solidFill>
          <a:srgbClr val="00B0F0">
            <a:alpha val="61176"/>
          </a:srgbClr>
        </a:solidFill>
        <a:ln w="3175">
          <a:solidFill>
            <a:srgbClr val="000000"/>
          </a:solidFill>
          <a:miter lim="800000"/>
          <a:headEnd/>
          <a:tailEnd/>
        </a:ln>
      </xdr:spPr>
    </xdr:pic>
    <xdr:clientData fLocksWithSheet="0"/>
  </xdr:twoCellAnchor>
  <xdr:twoCellAnchor editAs="oneCell">
    <xdr:from>
      <xdr:col>3</xdr:col>
      <xdr:colOff>622326</xdr:colOff>
      <xdr:row>21</xdr:row>
      <xdr:rowOff>35502</xdr:rowOff>
    </xdr:from>
    <xdr:to>
      <xdr:col>7</xdr:col>
      <xdr:colOff>61872</xdr:colOff>
      <xdr:row>22</xdr:row>
      <xdr:rowOff>305210</xdr:rowOff>
    </xdr:to>
    <xdr:pic>
      <xdr:nvPicPr>
        <xdr:cNvPr id="13" name="図 12">
          <a:extLst>
            <a:ext uri="{FF2B5EF4-FFF2-40B4-BE49-F238E27FC236}">
              <a16:creationId xmlns:a16="http://schemas.microsoft.com/office/drawing/2014/main" xmlns="" id="{00000000-0008-0000-0100-00000D000000}"/>
            </a:ext>
          </a:extLst>
        </xdr:cNvPr>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32647" r="32536"/>
        <a:stretch/>
      </xdr:blipFill>
      <xdr:spPr bwMode="auto">
        <a:xfrm>
          <a:off x="1765326" y="4364085"/>
          <a:ext cx="2228254" cy="4496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228600</xdr:colOff>
      <xdr:row>34</xdr:row>
      <xdr:rowOff>76200</xdr:rowOff>
    </xdr:from>
    <xdr:to>
      <xdr:col>3</xdr:col>
      <xdr:colOff>393101</xdr:colOff>
      <xdr:row>34</xdr:row>
      <xdr:rowOff>303781</xdr:rowOff>
    </xdr:to>
    <xdr:pic>
      <xdr:nvPicPr>
        <xdr:cNvPr id="14" name="図 13">
          <a:extLst>
            <a:ext uri="{FF2B5EF4-FFF2-40B4-BE49-F238E27FC236}">
              <a16:creationId xmlns:a16="http://schemas.microsoft.com/office/drawing/2014/main" xmlns="" id="{00000000-0008-0000-0100-00000E000000}"/>
            </a:ext>
          </a:extLst>
        </xdr:cNvPr>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43943" r="44284" b="-38"/>
        <a:stretch/>
      </xdr:blipFill>
      <xdr:spPr bwMode="auto">
        <a:xfrm>
          <a:off x="904875" y="7172325"/>
          <a:ext cx="631226" cy="22758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44</xdr:row>
      <xdr:rowOff>28576</xdr:rowOff>
    </xdr:from>
    <xdr:to>
      <xdr:col>6</xdr:col>
      <xdr:colOff>133350</xdr:colOff>
      <xdr:row>51</xdr:row>
      <xdr:rowOff>46215</xdr:rowOff>
    </xdr:to>
    <xdr:pic>
      <xdr:nvPicPr>
        <xdr:cNvPr id="46774" name="図 13" descr="白紙.JPG">
          <a:extLst>
            <a:ext uri="{FF2B5EF4-FFF2-40B4-BE49-F238E27FC236}">
              <a16:creationId xmlns:a16="http://schemas.microsoft.com/office/drawing/2014/main" xmlns="" id="{00000000-0008-0000-0200-0000B6B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 y="8837296"/>
          <a:ext cx="2781300" cy="1417814"/>
        </a:xfrm>
        <a:prstGeom prst="rect">
          <a:avLst/>
        </a:prstGeom>
        <a:solidFill>
          <a:srgbClr val="00B0F0">
            <a:alpha val="61176"/>
          </a:srgbClr>
        </a:solidFill>
        <a:ln w="3175">
          <a:solidFill>
            <a:srgbClr val="000000"/>
          </a:solidFill>
          <a:miter lim="800000"/>
          <a:headEnd/>
          <a:tailEnd/>
        </a:ln>
      </xdr:spPr>
    </xdr:pic>
    <xdr:clientData fLocksWithSheet="0"/>
  </xdr:twoCellAnchor>
  <xdr:twoCellAnchor editAs="oneCell">
    <xdr:from>
      <xdr:col>6</xdr:col>
      <xdr:colOff>371475</xdr:colOff>
      <xdr:row>44</xdr:row>
      <xdr:rowOff>28575</xdr:rowOff>
    </xdr:from>
    <xdr:to>
      <xdr:col>11</xdr:col>
      <xdr:colOff>523875</xdr:colOff>
      <xdr:row>51</xdr:row>
      <xdr:rowOff>55245</xdr:rowOff>
    </xdr:to>
    <xdr:pic>
      <xdr:nvPicPr>
        <xdr:cNvPr id="46775" name="図 13" descr="白紙.JPG">
          <a:extLst>
            <a:ext uri="{FF2B5EF4-FFF2-40B4-BE49-F238E27FC236}">
              <a16:creationId xmlns:a16="http://schemas.microsoft.com/office/drawing/2014/main" xmlns="" id="{00000000-0008-0000-0200-0000B7B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12795" y="8837295"/>
          <a:ext cx="2842260" cy="1426845"/>
        </a:xfrm>
        <a:prstGeom prst="rect">
          <a:avLst/>
        </a:prstGeom>
        <a:solidFill>
          <a:srgbClr val="00B0F0">
            <a:alpha val="61176"/>
          </a:srgbClr>
        </a:solidFill>
        <a:ln w="3175">
          <a:solidFill>
            <a:srgbClr val="000000"/>
          </a:solidFill>
          <a:miter lim="800000"/>
          <a:headEnd/>
          <a:tailEnd/>
        </a:ln>
      </xdr:spPr>
    </xdr:pic>
    <xdr:clientData fLocksWithSheet="0"/>
  </xdr:twoCellAnchor>
  <xdr:twoCellAnchor editAs="oneCell">
    <xdr:from>
      <xdr:col>1</xdr:col>
      <xdr:colOff>19050</xdr:colOff>
      <xdr:row>94</xdr:row>
      <xdr:rowOff>28575</xdr:rowOff>
    </xdr:from>
    <xdr:to>
      <xdr:col>6</xdr:col>
      <xdr:colOff>133350</xdr:colOff>
      <xdr:row>102</xdr:row>
      <xdr:rowOff>0</xdr:rowOff>
    </xdr:to>
    <xdr:pic>
      <xdr:nvPicPr>
        <xdr:cNvPr id="46776" name="図 13" descr="白紙.JPG">
          <a:extLst>
            <a:ext uri="{FF2B5EF4-FFF2-40B4-BE49-F238E27FC236}">
              <a16:creationId xmlns:a16="http://schemas.microsoft.com/office/drawing/2014/main" xmlns="" id="{00000000-0008-0000-0200-0000B8B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18507075"/>
          <a:ext cx="3076575" cy="1495425"/>
        </a:xfrm>
        <a:prstGeom prst="rect">
          <a:avLst/>
        </a:prstGeom>
        <a:solidFill>
          <a:srgbClr val="00B0F0">
            <a:alpha val="61176"/>
          </a:srgbClr>
        </a:solidFill>
        <a:ln w="3175">
          <a:solidFill>
            <a:srgbClr val="000000"/>
          </a:solidFill>
          <a:miter lim="800000"/>
          <a:headEnd/>
          <a:tailEnd/>
        </a:ln>
      </xdr:spPr>
    </xdr:pic>
    <xdr:clientData fLocksWithSheet="0"/>
  </xdr:twoCellAnchor>
  <xdr:twoCellAnchor editAs="oneCell">
    <xdr:from>
      <xdr:col>6</xdr:col>
      <xdr:colOff>409575</xdr:colOff>
      <xdr:row>94</xdr:row>
      <xdr:rowOff>28575</xdr:rowOff>
    </xdr:from>
    <xdr:to>
      <xdr:col>11</xdr:col>
      <xdr:colOff>561975</xdr:colOff>
      <xdr:row>102</xdr:row>
      <xdr:rowOff>9525</xdr:rowOff>
    </xdr:to>
    <xdr:pic>
      <xdr:nvPicPr>
        <xdr:cNvPr id="46777" name="図 13" descr="白紙.JPG">
          <a:extLst>
            <a:ext uri="{FF2B5EF4-FFF2-40B4-BE49-F238E27FC236}">
              <a16:creationId xmlns:a16="http://schemas.microsoft.com/office/drawing/2014/main" xmlns="" id="{00000000-0008-0000-0200-0000B9B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76650" y="18507075"/>
          <a:ext cx="3152775" cy="1504950"/>
        </a:xfrm>
        <a:prstGeom prst="rect">
          <a:avLst/>
        </a:prstGeom>
        <a:solidFill>
          <a:srgbClr val="00B0F0">
            <a:alpha val="61176"/>
          </a:srgbClr>
        </a:solidFill>
        <a:ln w="3175">
          <a:solidFill>
            <a:srgbClr val="000000"/>
          </a:solidFill>
          <a:miter lim="800000"/>
          <a:headEnd/>
          <a:tailEnd/>
        </a:ln>
      </xdr:spPr>
    </xdr:pic>
    <xdr:clientData fLocksWithSheet="0"/>
  </xdr:twoCellAnchor>
  <xdr:twoCellAnchor editAs="oneCell">
    <xdr:from>
      <xdr:col>2</xdr:col>
      <xdr:colOff>21248</xdr:colOff>
      <xdr:row>14</xdr:row>
      <xdr:rowOff>24178</xdr:rowOff>
    </xdr:from>
    <xdr:to>
      <xdr:col>4</xdr:col>
      <xdr:colOff>245696</xdr:colOff>
      <xdr:row>16</xdr:row>
      <xdr:rowOff>117573</xdr:rowOff>
    </xdr:to>
    <xdr:pic>
      <xdr:nvPicPr>
        <xdr:cNvPr id="14" name="図 13">
          <a:extLst>
            <a:ext uri="{FF2B5EF4-FFF2-40B4-BE49-F238E27FC236}">
              <a16:creationId xmlns:a16="http://schemas.microsoft.com/office/drawing/2014/main" xmlns="" id="{00000000-0008-0000-0200-00000E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7669" r="37428"/>
        <a:stretch/>
      </xdr:blipFill>
      <xdr:spPr bwMode="auto">
        <a:xfrm>
          <a:off x="680671" y="2881678"/>
          <a:ext cx="1616563" cy="452414"/>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329712</xdr:colOff>
      <xdr:row>23</xdr:row>
      <xdr:rowOff>0</xdr:rowOff>
    </xdr:from>
    <xdr:to>
      <xdr:col>5</xdr:col>
      <xdr:colOff>204255</xdr:colOff>
      <xdr:row>24</xdr:row>
      <xdr:rowOff>203633</xdr:rowOff>
    </xdr:to>
    <xdr:pic>
      <xdr:nvPicPr>
        <xdr:cNvPr id="15" name="図 14">
          <a:extLst>
            <a:ext uri="{FF2B5EF4-FFF2-40B4-BE49-F238E27FC236}">
              <a16:creationId xmlns:a16="http://schemas.microsoft.com/office/drawing/2014/main" xmlns="" id="{00000000-0008-0000-0200-00000F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2647" r="32536"/>
        <a:stretch/>
      </xdr:blipFill>
      <xdr:spPr bwMode="auto">
        <a:xfrm>
          <a:off x="637443" y="4784481"/>
          <a:ext cx="2241139" cy="452747"/>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3</xdr:col>
      <xdr:colOff>644769</xdr:colOff>
      <xdr:row>34</xdr:row>
      <xdr:rowOff>197827</xdr:rowOff>
    </xdr:from>
    <xdr:to>
      <xdr:col>6</xdr:col>
      <xdr:colOff>238955</xdr:colOff>
      <xdr:row>37</xdr:row>
      <xdr:rowOff>30578</xdr:rowOff>
    </xdr:to>
    <xdr:pic>
      <xdr:nvPicPr>
        <xdr:cNvPr id="17" name="図 16">
          <a:extLst>
            <a:ext uri="{FF2B5EF4-FFF2-40B4-BE49-F238E27FC236}">
              <a16:creationId xmlns:a16="http://schemas.microsoft.com/office/drawing/2014/main" xmlns="" id="{00000000-0008-0000-0200-000011000000}"/>
            </a:ext>
          </a:extLst>
        </xdr:cNvPr>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76640"/>
        <a:stretch/>
      </xdr:blipFill>
      <xdr:spPr bwMode="auto">
        <a:xfrm>
          <a:off x="2000250" y="7217019"/>
          <a:ext cx="1513840" cy="47752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337038</xdr:colOff>
      <xdr:row>64</xdr:row>
      <xdr:rowOff>168518</xdr:rowOff>
    </xdr:from>
    <xdr:to>
      <xdr:col>4</xdr:col>
      <xdr:colOff>8651</xdr:colOff>
      <xdr:row>67</xdr:row>
      <xdr:rowOff>102575</xdr:rowOff>
    </xdr:to>
    <xdr:pic>
      <xdr:nvPicPr>
        <xdr:cNvPr id="18" name="図 17">
          <a:extLst>
            <a:ext uri="{FF2B5EF4-FFF2-40B4-BE49-F238E27FC236}">
              <a16:creationId xmlns:a16="http://schemas.microsoft.com/office/drawing/2014/main" xmlns="" id="{00000000-0008-0000-0200-000012000000}"/>
            </a:ext>
          </a:extLst>
        </xdr:cNvPr>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39467" r="40665"/>
        <a:stretch/>
      </xdr:blipFill>
      <xdr:spPr bwMode="auto">
        <a:xfrm>
          <a:off x="644769" y="13217768"/>
          <a:ext cx="1415420" cy="505557"/>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90588</xdr:colOff>
      <xdr:row>73</xdr:row>
      <xdr:rowOff>38633</xdr:rowOff>
    </xdr:from>
    <xdr:to>
      <xdr:col>5</xdr:col>
      <xdr:colOff>316823</xdr:colOff>
      <xdr:row>75</xdr:row>
      <xdr:rowOff>23789</xdr:rowOff>
    </xdr:to>
    <xdr:pic>
      <xdr:nvPicPr>
        <xdr:cNvPr id="19" name="図 18">
          <a:extLst>
            <a:ext uri="{FF2B5EF4-FFF2-40B4-BE49-F238E27FC236}">
              <a16:creationId xmlns:a16="http://schemas.microsoft.com/office/drawing/2014/main" xmlns="" id="{00000000-0008-0000-0200-000013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2647" r="32536"/>
        <a:stretch/>
      </xdr:blipFill>
      <xdr:spPr bwMode="auto">
        <a:xfrm>
          <a:off x="748679" y="14672497"/>
          <a:ext cx="2235144" cy="452747"/>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3</xdr:col>
      <xdr:colOff>554648</xdr:colOff>
      <xdr:row>84</xdr:row>
      <xdr:rowOff>215413</xdr:rowOff>
    </xdr:from>
    <xdr:to>
      <xdr:col>6</xdr:col>
      <xdr:colOff>148834</xdr:colOff>
      <xdr:row>87</xdr:row>
      <xdr:rowOff>55490</xdr:rowOff>
    </xdr:to>
    <xdr:pic>
      <xdr:nvPicPr>
        <xdr:cNvPr id="21" name="図 20">
          <a:extLst>
            <a:ext uri="{FF2B5EF4-FFF2-40B4-BE49-F238E27FC236}">
              <a16:creationId xmlns:a16="http://schemas.microsoft.com/office/drawing/2014/main" xmlns="" id="{00000000-0008-0000-0200-000015000000}"/>
            </a:ext>
          </a:extLst>
        </xdr:cNvPr>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76640"/>
        <a:stretch/>
      </xdr:blipFill>
      <xdr:spPr bwMode="auto">
        <a:xfrm>
          <a:off x="1907198" y="16588888"/>
          <a:ext cx="1508711" cy="47825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295275</xdr:colOff>
      <xdr:row>35</xdr:row>
      <xdr:rowOff>85725</xdr:rowOff>
    </xdr:from>
    <xdr:to>
      <xdr:col>3</xdr:col>
      <xdr:colOff>231176</xdr:colOff>
      <xdr:row>36</xdr:row>
      <xdr:rowOff>84707</xdr:rowOff>
    </xdr:to>
    <xdr:pic>
      <xdr:nvPicPr>
        <xdr:cNvPr id="22" name="図 21">
          <a:extLst>
            <a:ext uri="{FF2B5EF4-FFF2-40B4-BE49-F238E27FC236}">
              <a16:creationId xmlns:a16="http://schemas.microsoft.com/office/drawing/2014/main" xmlns="" id="{00000000-0008-0000-0200-000016000000}"/>
            </a:ext>
          </a:extLst>
        </xdr:cNvPr>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43943" r="44284" b="-38"/>
        <a:stretch/>
      </xdr:blipFill>
      <xdr:spPr bwMode="auto">
        <a:xfrm>
          <a:off x="952500" y="7391400"/>
          <a:ext cx="631226" cy="227581"/>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228600</xdr:colOff>
      <xdr:row>85</xdr:row>
      <xdr:rowOff>85725</xdr:rowOff>
    </xdr:from>
    <xdr:to>
      <xdr:col>3</xdr:col>
      <xdr:colOff>164501</xdr:colOff>
      <xdr:row>86</xdr:row>
      <xdr:rowOff>122806</xdr:rowOff>
    </xdr:to>
    <xdr:pic>
      <xdr:nvPicPr>
        <xdr:cNvPr id="23" name="図 22">
          <a:extLst>
            <a:ext uri="{FF2B5EF4-FFF2-40B4-BE49-F238E27FC236}">
              <a16:creationId xmlns:a16="http://schemas.microsoft.com/office/drawing/2014/main" xmlns="" id="{00000000-0008-0000-0200-000017000000}"/>
            </a:ext>
          </a:extLst>
        </xdr:cNvPr>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43943" r="44284" b="-38"/>
        <a:stretch/>
      </xdr:blipFill>
      <xdr:spPr bwMode="auto">
        <a:xfrm>
          <a:off x="885825" y="16716375"/>
          <a:ext cx="631226" cy="22758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25</xdr:row>
      <xdr:rowOff>66675</xdr:rowOff>
    </xdr:from>
    <xdr:to>
      <xdr:col>6</xdr:col>
      <xdr:colOff>266700</xdr:colOff>
      <xdr:row>37</xdr:row>
      <xdr:rowOff>104775</xdr:rowOff>
    </xdr:to>
    <xdr:pic>
      <xdr:nvPicPr>
        <xdr:cNvPr id="49342" name="図 13" descr="白紙.JPG">
          <a:extLst>
            <a:ext uri="{FF2B5EF4-FFF2-40B4-BE49-F238E27FC236}">
              <a16:creationId xmlns:a16="http://schemas.microsoft.com/office/drawing/2014/main" xmlns="" id="{00000000-0008-0000-0300-0000BEC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5095875"/>
          <a:ext cx="3648075" cy="2228850"/>
        </a:xfrm>
        <a:prstGeom prst="rect">
          <a:avLst/>
        </a:prstGeom>
        <a:solidFill>
          <a:srgbClr val="00B0F0">
            <a:alpha val="61176"/>
          </a:srgbClr>
        </a:solidFill>
        <a:ln w="3175">
          <a:solidFill>
            <a:srgbClr val="000000"/>
          </a:solidFill>
          <a:miter lim="800000"/>
          <a:headEnd/>
          <a:tailEnd/>
        </a:ln>
      </xdr:spPr>
    </xdr:pic>
    <xdr:clientData fLocksWithSheet="0"/>
  </xdr:twoCellAnchor>
  <xdr:twoCellAnchor editAs="oneCell">
    <xdr:from>
      <xdr:col>0</xdr:col>
      <xdr:colOff>409575</xdr:colOff>
      <xdr:row>39</xdr:row>
      <xdr:rowOff>19050</xdr:rowOff>
    </xdr:from>
    <xdr:to>
      <xdr:col>6</xdr:col>
      <xdr:colOff>285750</xdr:colOff>
      <xdr:row>51</xdr:row>
      <xdr:rowOff>85725</xdr:rowOff>
    </xdr:to>
    <xdr:pic>
      <xdr:nvPicPr>
        <xdr:cNvPr id="49343" name="図 13" descr="白紙.JPG">
          <a:extLst>
            <a:ext uri="{FF2B5EF4-FFF2-40B4-BE49-F238E27FC236}">
              <a16:creationId xmlns:a16="http://schemas.microsoft.com/office/drawing/2014/main" xmlns="" id="{00000000-0008-0000-0300-0000BFC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 y="7620000"/>
          <a:ext cx="3695700" cy="2352675"/>
        </a:xfrm>
        <a:prstGeom prst="rect">
          <a:avLst/>
        </a:prstGeom>
        <a:solidFill>
          <a:srgbClr val="00B0F0">
            <a:alpha val="61176"/>
          </a:srgbClr>
        </a:solidFill>
        <a:ln w="3175">
          <a:solidFill>
            <a:srgbClr val="000000"/>
          </a:solidFill>
          <a:miter lim="800000"/>
          <a:headEnd/>
          <a:tailEnd/>
        </a:ln>
      </xdr:spPr>
    </xdr:pic>
    <xdr:clientData fLocksWithSheet="0"/>
  </xdr:twoCellAnchor>
  <xdr:twoCellAnchor editAs="oneCell">
    <xdr:from>
      <xdr:col>1</xdr:col>
      <xdr:colOff>342900</xdr:colOff>
      <xdr:row>11</xdr:row>
      <xdr:rowOff>66675</xdr:rowOff>
    </xdr:from>
    <xdr:to>
      <xdr:col>3</xdr:col>
      <xdr:colOff>559435</xdr:colOff>
      <xdr:row>13</xdr:row>
      <xdr:rowOff>147555</xdr:rowOff>
    </xdr:to>
    <xdr:pic>
      <xdr:nvPicPr>
        <xdr:cNvPr id="5" name="図 4">
          <a:extLst>
            <a:ext uri="{FF2B5EF4-FFF2-40B4-BE49-F238E27FC236}">
              <a16:creationId xmlns:a16="http://schemas.microsoft.com/office/drawing/2014/main" xmlns="" id="{00000000-0008-0000-0300-000005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9377" r="39586"/>
        <a:stretch/>
      </xdr:blipFill>
      <xdr:spPr bwMode="auto">
        <a:xfrm>
          <a:off x="771525" y="2533650"/>
          <a:ext cx="1369060" cy="46188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1058</xdr:colOff>
      <xdr:row>221</xdr:row>
      <xdr:rowOff>0</xdr:rowOff>
    </xdr:from>
    <xdr:to>
      <xdr:col>11</xdr:col>
      <xdr:colOff>14308</xdr:colOff>
      <xdr:row>241</xdr:row>
      <xdr:rowOff>13934</xdr:rowOff>
    </xdr:to>
    <xdr:pic>
      <xdr:nvPicPr>
        <xdr:cNvPr id="53586" name="図 13" descr="白紙.JPG">
          <a:extLst>
            <a:ext uri="{FF2B5EF4-FFF2-40B4-BE49-F238E27FC236}">
              <a16:creationId xmlns:a16="http://schemas.microsoft.com/office/drawing/2014/main" xmlns="" id="{00000000-0008-0000-0400-000052D1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43793833"/>
          <a:ext cx="5760000" cy="3400601"/>
        </a:xfrm>
        <a:prstGeom prst="rect">
          <a:avLst/>
        </a:prstGeom>
        <a:solidFill>
          <a:srgbClr val="00B0F0">
            <a:alpha val="61176"/>
          </a:srgbClr>
        </a:solidFill>
        <a:ln w="3175">
          <a:solidFill>
            <a:srgbClr val="000000"/>
          </a:solidFill>
          <a:miter lim="800000"/>
          <a:headEnd/>
          <a:tailEnd/>
        </a:ln>
      </xdr:spPr>
    </xdr:pic>
    <xdr:clientData fLocksWithSheet="0"/>
  </xdr:twoCellAnchor>
  <xdr:twoCellAnchor editAs="oneCell">
    <xdr:from>
      <xdr:col>1</xdr:col>
      <xdr:colOff>19049</xdr:colOff>
      <xdr:row>247</xdr:row>
      <xdr:rowOff>114300</xdr:rowOff>
    </xdr:from>
    <xdr:to>
      <xdr:col>11</xdr:col>
      <xdr:colOff>32299</xdr:colOff>
      <xdr:row>268</xdr:row>
      <xdr:rowOff>37737</xdr:rowOff>
    </xdr:to>
    <xdr:pic>
      <xdr:nvPicPr>
        <xdr:cNvPr id="53587" name="図 13" descr="白紙.JPG">
          <a:extLst>
            <a:ext uri="{FF2B5EF4-FFF2-40B4-BE49-F238E27FC236}">
              <a16:creationId xmlns:a16="http://schemas.microsoft.com/office/drawing/2014/main" xmlns="" id="{00000000-0008-0000-0400-000053D1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9466" y="48310800"/>
          <a:ext cx="5760000" cy="3479437"/>
        </a:xfrm>
        <a:prstGeom prst="rect">
          <a:avLst/>
        </a:prstGeom>
        <a:solidFill>
          <a:srgbClr val="00B0F0">
            <a:alpha val="61176"/>
          </a:srgbClr>
        </a:solidFill>
        <a:ln w="3175">
          <a:solidFill>
            <a:srgbClr val="000000"/>
          </a:solidFill>
          <a:miter lim="800000"/>
          <a:headEnd/>
          <a:tailEnd/>
        </a:ln>
      </xdr:spPr>
    </xdr:pic>
    <xdr:clientData fLocksWithSheet="0"/>
  </xdr:twoCellAnchor>
  <xdr:twoCellAnchor editAs="oneCell">
    <xdr:from>
      <xdr:col>2</xdr:col>
      <xdr:colOff>483577</xdr:colOff>
      <xdr:row>172</xdr:row>
      <xdr:rowOff>29307</xdr:rowOff>
    </xdr:from>
    <xdr:to>
      <xdr:col>5</xdr:col>
      <xdr:colOff>213773</xdr:colOff>
      <xdr:row>174</xdr:row>
      <xdr:rowOff>161191</xdr:rowOff>
    </xdr:to>
    <xdr:pic>
      <xdr:nvPicPr>
        <xdr:cNvPr id="20" name="図 19">
          <a:extLst>
            <a:ext uri="{FF2B5EF4-FFF2-40B4-BE49-F238E27FC236}">
              <a16:creationId xmlns:a16="http://schemas.microsoft.com/office/drawing/2014/main" xmlns="" id="{00000000-0008-0000-0400-000014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845" r="61573"/>
        <a:stretch/>
      </xdr:blipFill>
      <xdr:spPr bwMode="auto">
        <a:xfrm>
          <a:off x="1172308" y="35550230"/>
          <a:ext cx="1539360" cy="512884"/>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214313</xdr:colOff>
      <xdr:row>16</xdr:row>
      <xdr:rowOff>190500</xdr:rowOff>
    </xdr:from>
    <xdr:to>
      <xdr:col>10</xdr:col>
      <xdr:colOff>181460</xdr:colOff>
      <xdr:row>23</xdr:row>
      <xdr:rowOff>95250</xdr:rowOff>
    </xdr:to>
    <xdr:pic>
      <xdr:nvPicPr>
        <xdr:cNvPr id="14" name="図 13"/>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3861" b="5405"/>
        <a:stretch/>
      </xdr:blipFill>
      <xdr:spPr bwMode="auto">
        <a:xfrm>
          <a:off x="902230" y="3598333"/>
          <a:ext cx="4814313" cy="133350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273447</xdr:colOff>
      <xdr:row>82</xdr:row>
      <xdr:rowOff>245383</xdr:rowOff>
    </xdr:from>
    <xdr:to>
      <xdr:col>6</xdr:col>
      <xdr:colOff>116816</xdr:colOff>
      <xdr:row>85</xdr:row>
      <xdr:rowOff>90657</xdr:rowOff>
    </xdr:to>
    <xdr:pic>
      <xdr:nvPicPr>
        <xdr:cNvPr id="24" name="図 23">
          <a:extLst>
            <a:ext uri="{FF2B5EF4-FFF2-40B4-BE49-F238E27FC236}">
              <a16:creationId xmlns:a16="http://schemas.microsoft.com/office/drawing/2014/main" xmlns="" id="{00000000-0008-0000-0400-000010000000}"/>
            </a:ext>
          </a:extLst>
        </xdr:cNvPr>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32647" r="32536"/>
        <a:stretch/>
      </xdr:blipFill>
      <xdr:spPr bwMode="auto">
        <a:xfrm>
          <a:off x="641867" y="16833260"/>
          <a:ext cx="2350421" cy="474284"/>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3</xdr:col>
      <xdr:colOff>629952</xdr:colOff>
      <xdr:row>96</xdr:row>
      <xdr:rowOff>4395</xdr:rowOff>
    </xdr:from>
    <xdr:to>
      <xdr:col>6</xdr:col>
      <xdr:colOff>483170</xdr:colOff>
      <xdr:row>98</xdr:row>
      <xdr:rowOff>84866</xdr:rowOff>
    </xdr:to>
    <xdr:pic>
      <xdr:nvPicPr>
        <xdr:cNvPr id="25" name="図 24">
          <a:extLst>
            <a:ext uri="{FF2B5EF4-FFF2-40B4-BE49-F238E27FC236}">
              <a16:creationId xmlns:a16="http://schemas.microsoft.com/office/drawing/2014/main" xmlns="" id="{00000000-0008-0000-0400-000012000000}"/>
            </a:ext>
          </a:extLst>
        </xdr:cNvPr>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r="76640"/>
        <a:stretch/>
      </xdr:blipFill>
      <xdr:spPr bwMode="auto">
        <a:xfrm>
          <a:off x="1942285" y="18990895"/>
          <a:ext cx="1430135" cy="461471"/>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243417</xdr:colOff>
      <xdr:row>96</xdr:row>
      <xdr:rowOff>135467</xdr:rowOff>
    </xdr:from>
    <xdr:to>
      <xdr:col>3</xdr:col>
      <xdr:colOff>255518</xdr:colOff>
      <xdr:row>97</xdr:row>
      <xdr:rowOff>201123</xdr:rowOff>
    </xdr:to>
    <xdr:pic>
      <xdr:nvPicPr>
        <xdr:cNvPr id="26" name="図 25">
          <a:extLst>
            <a:ext uri="{FF2B5EF4-FFF2-40B4-BE49-F238E27FC236}">
              <a16:creationId xmlns:a16="http://schemas.microsoft.com/office/drawing/2014/main" xmlns="" id="{00000000-0008-0000-0400-000016000000}"/>
            </a:ext>
          </a:extLst>
        </xdr:cNvPr>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43943" r="44284" b="-38"/>
        <a:stretch/>
      </xdr:blipFill>
      <xdr:spPr bwMode="auto">
        <a:xfrm>
          <a:off x="931334" y="19121967"/>
          <a:ext cx="636517" cy="22440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137583</xdr:colOff>
      <xdr:row>129</xdr:row>
      <xdr:rowOff>63501</xdr:rowOff>
    </xdr:from>
    <xdr:to>
      <xdr:col>11</xdr:col>
      <xdr:colOff>362538</xdr:colOff>
      <xdr:row>145</xdr:row>
      <xdr:rowOff>69850</xdr:rowOff>
    </xdr:to>
    <xdr:pic>
      <xdr:nvPicPr>
        <xdr:cNvPr id="18" name="図 17"/>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08000" y="26013834"/>
          <a:ext cx="5971705" cy="2715683"/>
        </a:xfrm>
        <a:prstGeom prst="rect">
          <a:avLst/>
        </a:prstGeom>
        <a:solidFill>
          <a:schemeClr val="bg1"/>
        </a:solid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544830</xdr:colOff>
      <xdr:row>18</xdr:row>
      <xdr:rowOff>0</xdr:rowOff>
    </xdr:from>
    <xdr:to>
      <xdr:col>10</xdr:col>
      <xdr:colOff>368658</xdr:colOff>
      <xdr:row>18</xdr:row>
      <xdr:rowOff>0</xdr:rowOff>
    </xdr:to>
    <xdr:sp macro="" textlink="">
      <xdr:nvSpPr>
        <xdr:cNvPr id="5160" name="Rectangle 40">
          <a:extLst>
            <a:ext uri="{FF2B5EF4-FFF2-40B4-BE49-F238E27FC236}">
              <a16:creationId xmlns:a16="http://schemas.microsoft.com/office/drawing/2014/main" xmlns="" id="{00000000-0008-0000-0500-000028140000}"/>
            </a:ext>
          </a:extLst>
        </xdr:cNvPr>
        <xdr:cNvSpPr>
          <a:spLocks noChangeArrowheads="1"/>
        </xdr:cNvSpPr>
      </xdr:nvSpPr>
      <xdr:spPr bwMode="auto">
        <a:xfrm>
          <a:off x="5638800" y="8810625"/>
          <a:ext cx="1076325" cy="0"/>
        </a:xfrm>
        <a:prstGeom prst="rect">
          <a:avLst/>
        </a:prstGeom>
        <a:noFill/>
        <a:ln>
          <a:noFill/>
        </a:ln>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煮込み(余熱)</a:t>
          </a:r>
          <a:endParaRPr lang="ja-JP" altLang="en-US" sz="1100" b="0" i="0" u="none" strike="noStrike" baseline="0">
            <a:solidFill>
              <a:srgbClr val="000000"/>
            </a:solidFill>
            <a:latin typeface="ＭＳ ゴシック"/>
            <a:ea typeface="ＭＳ ゴシック"/>
          </a:endParaRPr>
        </a:p>
        <a:p>
          <a:pPr algn="l" rtl="0">
            <a:defRPr sz="1000"/>
          </a:pPr>
          <a:endParaRPr lang="ja-JP" altLang="en-US"/>
        </a:p>
      </xdr:txBody>
    </xdr:sp>
    <xdr:clientData/>
  </xdr:twoCellAnchor>
  <xdr:twoCellAnchor editAs="oneCell">
    <xdr:from>
      <xdr:col>4</xdr:col>
      <xdr:colOff>314325</xdr:colOff>
      <xdr:row>20</xdr:row>
      <xdr:rowOff>0</xdr:rowOff>
    </xdr:from>
    <xdr:to>
      <xdr:col>4</xdr:col>
      <xdr:colOff>390525</xdr:colOff>
      <xdr:row>20</xdr:row>
      <xdr:rowOff>190500</xdr:rowOff>
    </xdr:to>
    <xdr:sp macro="" textlink="">
      <xdr:nvSpPr>
        <xdr:cNvPr id="53145" name="Rectangle 34">
          <a:extLst>
            <a:ext uri="{FF2B5EF4-FFF2-40B4-BE49-F238E27FC236}">
              <a16:creationId xmlns:a16="http://schemas.microsoft.com/office/drawing/2014/main" xmlns="" id="{00000000-0008-0000-0500-000099CF0000}"/>
            </a:ext>
          </a:extLst>
        </xdr:cNvPr>
        <xdr:cNvSpPr>
          <a:spLocks noChangeArrowheads="1"/>
        </xdr:cNvSpPr>
      </xdr:nvSpPr>
      <xdr:spPr bwMode="auto">
        <a:xfrm>
          <a:off x="2371725" y="40957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226060</xdr:colOff>
      <xdr:row>18</xdr:row>
      <xdr:rowOff>0</xdr:rowOff>
    </xdr:from>
    <xdr:to>
      <xdr:col>6</xdr:col>
      <xdr:colOff>151</xdr:colOff>
      <xdr:row>18</xdr:row>
      <xdr:rowOff>0</xdr:rowOff>
    </xdr:to>
    <xdr:sp macro="" textlink="">
      <xdr:nvSpPr>
        <xdr:cNvPr id="5156" name="Rectangle 36">
          <a:extLst>
            <a:ext uri="{FF2B5EF4-FFF2-40B4-BE49-F238E27FC236}">
              <a16:creationId xmlns:a16="http://schemas.microsoft.com/office/drawing/2014/main" xmlns="" id="{00000000-0008-0000-0500-000024140000}"/>
            </a:ext>
          </a:extLst>
        </xdr:cNvPr>
        <xdr:cNvSpPr>
          <a:spLocks noChangeArrowheads="1"/>
        </xdr:cNvSpPr>
      </xdr:nvSpPr>
      <xdr:spPr bwMode="auto">
        <a:xfrm>
          <a:off x="2828925" y="9525000"/>
          <a:ext cx="400050" cy="0"/>
        </a:xfrm>
        <a:prstGeom prst="rect">
          <a:avLst/>
        </a:prstGeom>
        <a:noFill/>
        <a:ln>
          <a:noFill/>
        </a:ln>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炒め</a:t>
          </a:r>
          <a:endParaRPr lang="ja-JP" altLang="en-US"/>
        </a:p>
      </xdr:txBody>
    </xdr:sp>
    <xdr:clientData/>
  </xdr:twoCellAnchor>
  <xdr:twoCellAnchor>
    <xdr:from>
      <xdr:col>5</xdr:col>
      <xdr:colOff>266700</xdr:colOff>
      <xdr:row>18</xdr:row>
      <xdr:rowOff>0</xdr:rowOff>
    </xdr:from>
    <xdr:to>
      <xdr:col>5</xdr:col>
      <xdr:colOff>266700</xdr:colOff>
      <xdr:row>18</xdr:row>
      <xdr:rowOff>0</xdr:rowOff>
    </xdr:to>
    <xdr:sp macro="" textlink="">
      <xdr:nvSpPr>
        <xdr:cNvPr id="53147" name="Line 42">
          <a:extLst>
            <a:ext uri="{FF2B5EF4-FFF2-40B4-BE49-F238E27FC236}">
              <a16:creationId xmlns:a16="http://schemas.microsoft.com/office/drawing/2014/main" xmlns="" id="{00000000-0008-0000-0500-00009BCF0000}"/>
            </a:ext>
          </a:extLst>
        </xdr:cNvPr>
        <xdr:cNvSpPr>
          <a:spLocks noChangeShapeType="1"/>
        </xdr:cNvSpPr>
      </xdr:nvSpPr>
      <xdr:spPr bwMode="auto">
        <a:xfrm>
          <a:off x="3152775" y="3629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18</xdr:row>
      <xdr:rowOff>0</xdr:rowOff>
    </xdr:from>
    <xdr:to>
      <xdr:col>10</xdr:col>
      <xdr:colOff>0</xdr:colOff>
      <xdr:row>18</xdr:row>
      <xdr:rowOff>0</xdr:rowOff>
    </xdr:to>
    <xdr:sp macro="" textlink="">
      <xdr:nvSpPr>
        <xdr:cNvPr id="53148" name="Line 51">
          <a:extLst>
            <a:ext uri="{FF2B5EF4-FFF2-40B4-BE49-F238E27FC236}">
              <a16:creationId xmlns:a16="http://schemas.microsoft.com/office/drawing/2014/main" xmlns="" id="{00000000-0008-0000-0500-00009CCF0000}"/>
            </a:ext>
          </a:extLst>
        </xdr:cNvPr>
        <xdr:cNvSpPr>
          <a:spLocks noChangeShapeType="1"/>
        </xdr:cNvSpPr>
      </xdr:nvSpPr>
      <xdr:spPr bwMode="auto">
        <a:xfrm>
          <a:off x="6086475" y="3629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504825</xdr:colOff>
      <xdr:row>18</xdr:row>
      <xdr:rowOff>0</xdr:rowOff>
    </xdr:from>
    <xdr:to>
      <xdr:col>8</xdr:col>
      <xdr:colOff>504825</xdr:colOff>
      <xdr:row>18</xdr:row>
      <xdr:rowOff>0</xdr:rowOff>
    </xdr:to>
    <xdr:sp macro="" textlink="">
      <xdr:nvSpPr>
        <xdr:cNvPr id="53149" name="Line 56">
          <a:extLst>
            <a:ext uri="{FF2B5EF4-FFF2-40B4-BE49-F238E27FC236}">
              <a16:creationId xmlns:a16="http://schemas.microsoft.com/office/drawing/2014/main" xmlns="" id="{00000000-0008-0000-0500-00009DCF0000}"/>
            </a:ext>
          </a:extLst>
        </xdr:cNvPr>
        <xdr:cNvSpPr>
          <a:spLocks noChangeShapeType="1"/>
        </xdr:cNvSpPr>
      </xdr:nvSpPr>
      <xdr:spPr bwMode="auto">
        <a:xfrm>
          <a:off x="5286375" y="3629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1057275</xdr:colOff>
      <xdr:row>18</xdr:row>
      <xdr:rowOff>0</xdr:rowOff>
    </xdr:from>
    <xdr:to>
      <xdr:col>5</xdr:col>
      <xdr:colOff>581025</xdr:colOff>
      <xdr:row>18</xdr:row>
      <xdr:rowOff>0</xdr:rowOff>
    </xdr:to>
    <xdr:sp macro="" textlink="">
      <xdr:nvSpPr>
        <xdr:cNvPr id="53150" name="Line 57">
          <a:extLst>
            <a:ext uri="{FF2B5EF4-FFF2-40B4-BE49-F238E27FC236}">
              <a16:creationId xmlns:a16="http://schemas.microsoft.com/office/drawing/2014/main" xmlns="" id="{00000000-0008-0000-0500-00009ECF0000}"/>
            </a:ext>
          </a:extLst>
        </xdr:cNvPr>
        <xdr:cNvSpPr>
          <a:spLocks noChangeShapeType="1"/>
        </xdr:cNvSpPr>
      </xdr:nvSpPr>
      <xdr:spPr bwMode="auto">
        <a:xfrm>
          <a:off x="3467100" y="3629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66675</xdr:colOff>
      <xdr:row>18</xdr:row>
      <xdr:rowOff>0</xdr:rowOff>
    </xdr:from>
    <xdr:to>
      <xdr:col>4</xdr:col>
      <xdr:colOff>66675</xdr:colOff>
      <xdr:row>18</xdr:row>
      <xdr:rowOff>0</xdr:rowOff>
    </xdr:to>
    <xdr:sp macro="" textlink="">
      <xdr:nvSpPr>
        <xdr:cNvPr id="53151" name="Line 58">
          <a:extLst>
            <a:ext uri="{FF2B5EF4-FFF2-40B4-BE49-F238E27FC236}">
              <a16:creationId xmlns:a16="http://schemas.microsoft.com/office/drawing/2014/main" xmlns="" id="{00000000-0008-0000-0500-00009FCF0000}"/>
            </a:ext>
          </a:extLst>
        </xdr:cNvPr>
        <xdr:cNvSpPr>
          <a:spLocks noChangeShapeType="1"/>
        </xdr:cNvSpPr>
      </xdr:nvSpPr>
      <xdr:spPr bwMode="auto">
        <a:xfrm>
          <a:off x="2124075" y="3629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762000</xdr:colOff>
      <xdr:row>18</xdr:row>
      <xdr:rowOff>0</xdr:rowOff>
    </xdr:from>
    <xdr:to>
      <xdr:col>6</xdr:col>
      <xdr:colOff>47625</xdr:colOff>
      <xdr:row>18</xdr:row>
      <xdr:rowOff>0</xdr:rowOff>
    </xdr:to>
    <xdr:sp macro="" textlink="">
      <xdr:nvSpPr>
        <xdr:cNvPr id="53152" name="Rectangle 68">
          <a:extLst>
            <a:ext uri="{FF2B5EF4-FFF2-40B4-BE49-F238E27FC236}">
              <a16:creationId xmlns:a16="http://schemas.microsoft.com/office/drawing/2014/main" xmlns="" id="{00000000-0008-0000-0500-0000A0CF0000}"/>
            </a:ext>
          </a:extLst>
        </xdr:cNvPr>
        <xdr:cNvSpPr>
          <a:spLocks noChangeArrowheads="1"/>
        </xdr:cNvSpPr>
      </xdr:nvSpPr>
      <xdr:spPr bwMode="auto">
        <a:xfrm>
          <a:off x="3467100" y="3629025"/>
          <a:ext cx="476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666750</xdr:colOff>
      <xdr:row>18</xdr:row>
      <xdr:rowOff>0</xdr:rowOff>
    </xdr:from>
    <xdr:to>
      <xdr:col>5</xdr:col>
      <xdr:colOff>581025</xdr:colOff>
      <xdr:row>18</xdr:row>
      <xdr:rowOff>0</xdr:rowOff>
    </xdr:to>
    <xdr:sp macro="" textlink="">
      <xdr:nvSpPr>
        <xdr:cNvPr id="53153" name="Line 76">
          <a:extLst>
            <a:ext uri="{FF2B5EF4-FFF2-40B4-BE49-F238E27FC236}">
              <a16:creationId xmlns:a16="http://schemas.microsoft.com/office/drawing/2014/main" xmlns="" id="{00000000-0008-0000-0500-0000A1CF0000}"/>
            </a:ext>
          </a:extLst>
        </xdr:cNvPr>
        <xdr:cNvSpPr>
          <a:spLocks noChangeShapeType="1"/>
        </xdr:cNvSpPr>
      </xdr:nvSpPr>
      <xdr:spPr bwMode="auto">
        <a:xfrm>
          <a:off x="3467100" y="3629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219075</xdr:colOff>
      <xdr:row>14</xdr:row>
      <xdr:rowOff>0</xdr:rowOff>
    </xdr:from>
    <xdr:to>
      <xdr:col>7</xdr:col>
      <xdr:colOff>295275</xdr:colOff>
      <xdr:row>14</xdr:row>
      <xdr:rowOff>190500</xdr:rowOff>
    </xdr:to>
    <xdr:sp macro="" textlink="">
      <xdr:nvSpPr>
        <xdr:cNvPr id="53154" name="Rectangle 113">
          <a:extLst>
            <a:ext uri="{FF2B5EF4-FFF2-40B4-BE49-F238E27FC236}">
              <a16:creationId xmlns:a16="http://schemas.microsoft.com/office/drawing/2014/main" xmlns="" id="{00000000-0008-0000-0500-0000A2CF0000}"/>
            </a:ext>
          </a:extLst>
        </xdr:cNvPr>
        <xdr:cNvSpPr>
          <a:spLocks noChangeArrowheads="1"/>
        </xdr:cNvSpPr>
      </xdr:nvSpPr>
      <xdr:spPr bwMode="auto">
        <a:xfrm>
          <a:off x="4381500" y="27717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544830</xdr:colOff>
      <xdr:row>18</xdr:row>
      <xdr:rowOff>0</xdr:rowOff>
    </xdr:from>
    <xdr:to>
      <xdr:col>10</xdr:col>
      <xdr:colOff>368658</xdr:colOff>
      <xdr:row>18</xdr:row>
      <xdr:rowOff>0</xdr:rowOff>
    </xdr:to>
    <xdr:sp macro="" textlink="">
      <xdr:nvSpPr>
        <xdr:cNvPr id="2" name="Rectangle 40">
          <a:extLst>
            <a:ext uri="{FF2B5EF4-FFF2-40B4-BE49-F238E27FC236}">
              <a16:creationId xmlns:a16="http://schemas.microsoft.com/office/drawing/2014/main" xmlns="" id="{00000000-0008-0000-0500-000002000000}"/>
            </a:ext>
          </a:extLst>
        </xdr:cNvPr>
        <xdr:cNvSpPr>
          <a:spLocks noChangeArrowheads="1"/>
        </xdr:cNvSpPr>
      </xdr:nvSpPr>
      <xdr:spPr bwMode="auto">
        <a:xfrm>
          <a:off x="5638800" y="8810625"/>
          <a:ext cx="1076325" cy="0"/>
        </a:xfrm>
        <a:prstGeom prst="rect">
          <a:avLst/>
        </a:prstGeom>
        <a:noFill/>
        <a:ln>
          <a:noFill/>
        </a:ln>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煮込み(余熱)</a:t>
          </a:r>
          <a:endParaRPr lang="ja-JP" altLang="en-US" sz="1100" b="0" i="0" u="none" strike="noStrike" baseline="0">
            <a:solidFill>
              <a:srgbClr val="000000"/>
            </a:solidFill>
            <a:latin typeface="ＭＳ ゴシック"/>
            <a:ea typeface="ＭＳ ゴシック"/>
          </a:endParaRPr>
        </a:p>
        <a:p>
          <a:pPr algn="l" rtl="0">
            <a:defRPr sz="1000"/>
          </a:pPr>
          <a:endParaRPr lang="ja-JP" altLang="en-US"/>
        </a:p>
      </xdr:txBody>
    </xdr:sp>
    <xdr:clientData/>
  </xdr:twoCellAnchor>
  <xdr:twoCellAnchor editAs="oneCell">
    <xdr:from>
      <xdr:col>4</xdr:col>
      <xdr:colOff>314325</xdr:colOff>
      <xdr:row>20</xdr:row>
      <xdr:rowOff>0</xdr:rowOff>
    </xdr:from>
    <xdr:to>
      <xdr:col>4</xdr:col>
      <xdr:colOff>390525</xdr:colOff>
      <xdr:row>20</xdr:row>
      <xdr:rowOff>190500</xdr:rowOff>
    </xdr:to>
    <xdr:sp macro="" textlink="">
      <xdr:nvSpPr>
        <xdr:cNvPr id="53156" name="Rectangle 34">
          <a:extLst>
            <a:ext uri="{FF2B5EF4-FFF2-40B4-BE49-F238E27FC236}">
              <a16:creationId xmlns:a16="http://schemas.microsoft.com/office/drawing/2014/main" xmlns="" id="{00000000-0008-0000-0500-0000A4CF0000}"/>
            </a:ext>
          </a:extLst>
        </xdr:cNvPr>
        <xdr:cNvSpPr>
          <a:spLocks noChangeArrowheads="1"/>
        </xdr:cNvSpPr>
      </xdr:nvSpPr>
      <xdr:spPr bwMode="auto">
        <a:xfrm>
          <a:off x="2371725" y="409575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226060</xdr:colOff>
      <xdr:row>18</xdr:row>
      <xdr:rowOff>0</xdr:rowOff>
    </xdr:from>
    <xdr:to>
      <xdr:col>6</xdr:col>
      <xdr:colOff>151</xdr:colOff>
      <xdr:row>18</xdr:row>
      <xdr:rowOff>0</xdr:rowOff>
    </xdr:to>
    <xdr:sp macro="" textlink="">
      <xdr:nvSpPr>
        <xdr:cNvPr id="3" name="Rectangle 36">
          <a:extLst>
            <a:ext uri="{FF2B5EF4-FFF2-40B4-BE49-F238E27FC236}">
              <a16:creationId xmlns:a16="http://schemas.microsoft.com/office/drawing/2014/main" xmlns="" id="{00000000-0008-0000-0500-000003000000}"/>
            </a:ext>
          </a:extLst>
        </xdr:cNvPr>
        <xdr:cNvSpPr>
          <a:spLocks noChangeArrowheads="1"/>
        </xdr:cNvSpPr>
      </xdr:nvSpPr>
      <xdr:spPr bwMode="auto">
        <a:xfrm>
          <a:off x="2828925" y="9525000"/>
          <a:ext cx="400050" cy="0"/>
        </a:xfrm>
        <a:prstGeom prst="rect">
          <a:avLst/>
        </a:prstGeom>
        <a:noFill/>
        <a:ln>
          <a:noFill/>
        </a:ln>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炒め</a:t>
          </a:r>
          <a:endParaRPr lang="ja-JP" altLang="en-US"/>
        </a:p>
      </xdr:txBody>
    </xdr:sp>
    <xdr:clientData/>
  </xdr:twoCellAnchor>
  <xdr:twoCellAnchor>
    <xdr:from>
      <xdr:col>5</xdr:col>
      <xdr:colOff>266700</xdr:colOff>
      <xdr:row>18</xdr:row>
      <xdr:rowOff>0</xdr:rowOff>
    </xdr:from>
    <xdr:to>
      <xdr:col>5</xdr:col>
      <xdr:colOff>266700</xdr:colOff>
      <xdr:row>18</xdr:row>
      <xdr:rowOff>0</xdr:rowOff>
    </xdr:to>
    <xdr:sp macro="" textlink="">
      <xdr:nvSpPr>
        <xdr:cNvPr id="53158" name="Line 42">
          <a:extLst>
            <a:ext uri="{FF2B5EF4-FFF2-40B4-BE49-F238E27FC236}">
              <a16:creationId xmlns:a16="http://schemas.microsoft.com/office/drawing/2014/main" xmlns="" id="{00000000-0008-0000-0500-0000A6CF0000}"/>
            </a:ext>
          </a:extLst>
        </xdr:cNvPr>
        <xdr:cNvSpPr>
          <a:spLocks noChangeShapeType="1"/>
        </xdr:cNvSpPr>
      </xdr:nvSpPr>
      <xdr:spPr bwMode="auto">
        <a:xfrm>
          <a:off x="3152775" y="3629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504825</xdr:colOff>
      <xdr:row>18</xdr:row>
      <xdr:rowOff>0</xdr:rowOff>
    </xdr:from>
    <xdr:to>
      <xdr:col>8</xdr:col>
      <xdr:colOff>504825</xdr:colOff>
      <xdr:row>18</xdr:row>
      <xdr:rowOff>0</xdr:rowOff>
    </xdr:to>
    <xdr:sp macro="" textlink="">
      <xdr:nvSpPr>
        <xdr:cNvPr id="53159" name="Line 56">
          <a:extLst>
            <a:ext uri="{FF2B5EF4-FFF2-40B4-BE49-F238E27FC236}">
              <a16:creationId xmlns:a16="http://schemas.microsoft.com/office/drawing/2014/main" xmlns="" id="{00000000-0008-0000-0500-0000A7CF0000}"/>
            </a:ext>
          </a:extLst>
        </xdr:cNvPr>
        <xdr:cNvSpPr>
          <a:spLocks noChangeShapeType="1"/>
        </xdr:cNvSpPr>
      </xdr:nvSpPr>
      <xdr:spPr bwMode="auto">
        <a:xfrm>
          <a:off x="5286375" y="3629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1057275</xdr:colOff>
      <xdr:row>18</xdr:row>
      <xdr:rowOff>0</xdr:rowOff>
    </xdr:from>
    <xdr:to>
      <xdr:col>5</xdr:col>
      <xdr:colOff>581025</xdr:colOff>
      <xdr:row>18</xdr:row>
      <xdr:rowOff>0</xdr:rowOff>
    </xdr:to>
    <xdr:sp macro="" textlink="">
      <xdr:nvSpPr>
        <xdr:cNvPr id="53160" name="Line 57">
          <a:extLst>
            <a:ext uri="{FF2B5EF4-FFF2-40B4-BE49-F238E27FC236}">
              <a16:creationId xmlns:a16="http://schemas.microsoft.com/office/drawing/2014/main" xmlns="" id="{00000000-0008-0000-0500-0000A8CF0000}"/>
            </a:ext>
          </a:extLst>
        </xdr:cNvPr>
        <xdr:cNvSpPr>
          <a:spLocks noChangeShapeType="1"/>
        </xdr:cNvSpPr>
      </xdr:nvSpPr>
      <xdr:spPr bwMode="auto">
        <a:xfrm>
          <a:off x="3467100" y="3629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66675</xdr:colOff>
      <xdr:row>18</xdr:row>
      <xdr:rowOff>0</xdr:rowOff>
    </xdr:from>
    <xdr:to>
      <xdr:col>4</xdr:col>
      <xdr:colOff>66675</xdr:colOff>
      <xdr:row>18</xdr:row>
      <xdr:rowOff>0</xdr:rowOff>
    </xdr:to>
    <xdr:sp macro="" textlink="">
      <xdr:nvSpPr>
        <xdr:cNvPr id="53161" name="Line 58">
          <a:extLst>
            <a:ext uri="{FF2B5EF4-FFF2-40B4-BE49-F238E27FC236}">
              <a16:creationId xmlns:a16="http://schemas.microsoft.com/office/drawing/2014/main" xmlns="" id="{00000000-0008-0000-0500-0000A9CF0000}"/>
            </a:ext>
          </a:extLst>
        </xdr:cNvPr>
        <xdr:cNvSpPr>
          <a:spLocks noChangeShapeType="1"/>
        </xdr:cNvSpPr>
      </xdr:nvSpPr>
      <xdr:spPr bwMode="auto">
        <a:xfrm>
          <a:off x="2124075" y="3629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762000</xdr:colOff>
      <xdr:row>18</xdr:row>
      <xdr:rowOff>0</xdr:rowOff>
    </xdr:from>
    <xdr:to>
      <xdr:col>6</xdr:col>
      <xdr:colOff>47625</xdr:colOff>
      <xdr:row>18</xdr:row>
      <xdr:rowOff>0</xdr:rowOff>
    </xdr:to>
    <xdr:sp macro="" textlink="">
      <xdr:nvSpPr>
        <xdr:cNvPr id="53162" name="Rectangle 68">
          <a:extLst>
            <a:ext uri="{FF2B5EF4-FFF2-40B4-BE49-F238E27FC236}">
              <a16:creationId xmlns:a16="http://schemas.microsoft.com/office/drawing/2014/main" xmlns="" id="{00000000-0008-0000-0500-0000AACF0000}"/>
            </a:ext>
          </a:extLst>
        </xdr:cNvPr>
        <xdr:cNvSpPr>
          <a:spLocks noChangeArrowheads="1"/>
        </xdr:cNvSpPr>
      </xdr:nvSpPr>
      <xdr:spPr bwMode="auto">
        <a:xfrm>
          <a:off x="3467100" y="3629025"/>
          <a:ext cx="476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666750</xdr:colOff>
      <xdr:row>18</xdr:row>
      <xdr:rowOff>0</xdr:rowOff>
    </xdr:from>
    <xdr:to>
      <xdr:col>5</xdr:col>
      <xdr:colOff>581025</xdr:colOff>
      <xdr:row>18</xdr:row>
      <xdr:rowOff>0</xdr:rowOff>
    </xdr:to>
    <xdr:sp macro="" textlink="">
      <xdr:nvSpPr>
        <xdr:cNvPr id="53163" name="Line 76">
          <a:extLst>
            <a:ext uri="{FF2B5EF4-FFF2-40B4-BE49-F238E27FC236}">
              <a16:creationId xmlns:a16="http://schemas.microsoft.com/office/drawing/2014/main" xmlns="" id="{00000000-0008-0000-0500-0000ABCF0000}"/>
            </a:ext>
          </a:extLst>
        </xdr:cNvPr>
        <xdr:cNvSpPr>
          <a:spLocks noChangeShapeType="1"/>
        </xdr:cNvSpPr>
      </xdr:nvSpPr>
      <xdr:spPr bwMode="auto">
        <a:xfrm>
          <a:off x="3467100" y="36290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12</xdr:col>
      <xdr:colOff>0</xdr:colOff>
      <xdr:row>30</xdr:row>
      <xdr:rowOff>0</xdr:rowOff>
    </xdr:from>
    <xdr:to>
      <xdr:col>14</xdr:col>
      <xdr:colOff>76200</xdr:colOff>
      <xdr:row>30</xdr:row>
      <xdr:rowOff>190500</xdr:rowOff>
    </xdr:to>
    <xdr:sp macro="" textlink="">
      <xdr:nvSpPr>
        <xdr:cNvPr id="53164" name="Rectangle 34">
          <a:extLst>
            <a:ext uri="{FF2B5EF4-FFF2-40B4-BE49-F238E27FC236}">
              <a16:creationId xmlns:a16="http://schemas.microsoft.com/office/drawing/2014/main" xmlns="" id="{00000000-0008-0000-0500-0000ACCF0000}"/>
            </a:ext>
          </a:extLst>
        </xdr:cNvPr>
        <xdr:cNvSpPr>
          <a:spLocks noChangeArrowheads="1"/>
        </xdr:cNvSpPr>
      </xdr:nvSpPr>
      <xdr:spPr bwMode="auto">
        <a:xfrm>
          <a:off x="7324725" y="61245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219075</xdr:colOff>
      <xdr:row>17</xdr:row>
      <xdr:rowOff>0</xdr:rowOff>
    </xdr:from>
    <xdr:to>
      <xdr:col>7</xdr:col>
      <xdr:colOff>295275</xdr:colOff>
      <xdr:row>17</xdr:row>
      <xdr:rowOff>190500</xdr:rowOff>
    </xdr:to>
    <xdr:sp macro="" textlink="">
      <xdr:nvSpPr>
        <xdr:cNvPr id="53167" name="Rectangle 113">
          <a:extLst>
            <a:ext uri="{FF2B5EF4-FFF2-40B4-BE49-F238E27FC236}">
              <a16:creationId xmlns:a16="http://schemas.microsoft.com/office/drawing/2014/main" xmlns="" id="{00000000-0008-0000-0500-0000AFCF0000}"/>
            </a:ext>
          </a:extLst>
        </xdr:cNvPr>
        <xdr:cNvSpPr>
          <a:spLocks noChangeArrowheads="1"/>
        </xdr:cNvSpPr>
      </xdr:nvSpPr>
      <xdr:spPr bwMode="auto">
        <a:xfrm>
          <a:off x="4381500" y="343852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104775</xdr:colOff>
      <xdr:row>12</xdr:row>
      <xdr:rowOff>38100</xdr:rowOff>
    </xdr:from>
    <xdr:to>
      <xdr:col>3</xdr:col>
      <xdr:colOff>105508</xdr:colOff>
      <xdr:row>13</xdr:row>
      <xdr:rowOff>58015</xdr:rowOff>
    </xdr:to>
    <xdr:pic>
      <xdr:nvPicPr>
        <xdr:cNvPr id="26" name="図 25">
          <a:extLst>
            <a:ext uri="{FF2B5EF4-FFF2-40B4-BE49-F238E27FC236}">
              <a16:creationId xmlns:a16="http://schemas.microsoft.com/office/drawing/2014/main" xmlns="" id="{00000000-0008-0000-0500-00001A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6041" r="44517"/>
        <a:stretch/>
      </xdr:blipFill>
      <xdr:spPr bwMode="auto">
        <a:xfrm>
          <a:off x="771525" y="2447925"/>
          <a:ext cx="696058" cy="25804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152400</xdr:colOff>
      <xdr:row>25</xdr:row>
      <xdr:rowOff>76200</xdr:rowOff>
    </xdr:from>
    <xdr:to>
      <xdr:col>3</xdr:col>
      <xdr:colOff>431898</xdr:colOff>
      <xdr:row>26</xdr:row>
      <xdr:rowOff>164654</xdr:rowOff>
    </xdr:to>
    <xdr:pic>
      <xdr:nvPicPr>
        <xdr:cNvPr id="27" name="図 26">
          <a:extLst>
            <a:ext uri="{FF2B5EF4-FFF2-40B4-BE49-F238E27FC236}">
              <a16:creationId xmlns:a16="http://schemas.microsoft.com/office/drawing/2014/main" xmlns="" id="{00000000-0008-0000-0500-00001B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4693" r="42178"/>
        <a:stretch/>
      </xdr:blipFill>
      <xdr:spPr bwMode="auto">
        <a:xfrm>
          <a:off x="819150" y="5276850"/>
          <a:ext cx="974823" cy="259904"/>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310808</xdr:colOff>
      <xdr:row>34</xdr:row>
      <xdr:rowOff>23285</xdr:rowOff>
    </xdr:from>
    <xdr:to>
      <xdr:col>4</xdr:col>
      <xdr:colOff>502119</xdr:colOff>
      <xdr:row>35</xdr:row>
      <xdr:rowOff>74039</xdr:rowOff>
    </xdr:to>
    <xdr:sp macro="" textlink="">
      <xdr:nvSpPr>
        <xdr:cNvPr id="2" name="Text Box 385">
          <a:extLst>
            <a:ext uri="{FF2B5EF4-FFF2-40B4-BE49-F238E27FC236}">
              <a16:creationId xmlns:a16="http://schemas.microsoft.com/office/drawing/2014/main" xmlns="" id="{00000000-0008-0000-0600-000002000000}"/>
            </a:ext>
          </a:extLst>
        </xdr:cNvPr>
        <xdr:cNvSpPr txBox="1">
          <a:spLocks noChangeArrowheads="1"/>
        </xdr:cNvSpPr>
      </xdr:nvSpPr>
      <xdr:spPr bwMode="auto">
        <a:xfrm>
          <a:off x="744725" y="6722535"/>
          <a:ext cx="1937561" cy="241254"/>
        </a:xfrm>
        <a:prstGeom prst="rect">
          <a:avLst/>
        </a:prstGeom>
        <a:solidFill>
          <a:srgbClr val="FFFFFF"/>
        </a:solidFill>
        <a:ln w="9525">
          <a:solidFill>
            <a:srgbClr val="000000"/>
          </a:solidFill>
          <a:miter lim="800000"/>
          <a:headEnd/>
          <a:tailEnd/>
        </a:ln>
        <a:effectLst/>
        <a:extLst/>
      </xdr:spPr>
      <xdr:txBody>
        <a:bodyPr vertOverflow="clip" wrap="square" lIns="36576" tIns="18288" rIns="36576" bIns="18288" anchor="ctr" upright="1"/>
        <a:lstStyle/>
        <a:p>
          <a:pPr algn="ctr" rtl="0">
            <a:defRPr sz="1000"/>
          </a:pPr>
          <a:r>
            <a:rPr lang="ja-JP" altLang="en-US" sz="1000" b="0" i="0" u="none" strike="noStrike" baseline="0">
              <a:solidFill>
                <a:srgbClr val="000000"/>
              </a:solidFill>
              <a:latin typeface="ＭＳ Ｐゴシック"/>
              <a:ea typeface="ＭＳ Ｐゴシック"/>
            </a:rPr>
            <a:t>底面板温測定点説明図</a:t>
          </a:r>
          <a:endParaRPr lang="ja-JP" altLang="en-US"/>
        </a:p>
      </xdr:txBody>
    </xdr:sp>
    <xdr:clientData/>
  </xdr:twoCellAnchor>
  <xdr:twoCellAnchor editAs="oneCell">
    <xdr:from>
      <xdr:col>2</xdr:col>
      <xdr:colOff>0</xdr:colOff>
      <xdr:row>38</xdr:row>
      <xdr:rowOff>0</xdr:rowOff>
    </xdr:from>
    <xdr:to>
      <xdr:col>7</xdr:col>
      <xdr:colOff>0</xdr:colOff>
      <xdr:row>51</xdr:row>
      <xdr:rowOff>76201</xdr:rowOff>
    </xdr:to>
    <xdr:pic>
      <xdr:nvPicPr>
        <xdr:cNvPr id="55491" name="図 13" descr="白紙.JPG">
          <a:extLst>
            <a:ext uri="{FF2B5EF4-FFF2-40B4-BE49-F238E27FC236}">
              <a16:creationId xmlns:a16="http://schemas.microsoft.com/office/drawing/2014/main" xmlns="" id="{00000000-0008-0000-0600-0000C3D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6943725"/>
          <a:ext cx="3600450" cy="2552700"/>
        </a:xfrm>
        <a:prstGeom prst="rect">
          <a:avLst/>
        </a:prstGeom>
        <a:solidFill>
          <a:srgbClr val="00B0F0">
            <a:alpha val="61176"/>
          </a:srgbClr>
        </a:solidFill>
        <a:ln w="3175">
          <a:solidFill>
            <a:srgbClr val="000000"/>
          </a:solidFill>
          <a:miter lim="800000"/>
          <a:headEnd/>
          <a:tailEnd/>
        </a:ln>
      </xdr:spPr>
    </xdr:pic>
    <xdr:clientData fLocksWithSheet="0"/>
  </xdr:twoCellAnchor>
  <xdr:twoCellAnchor>
    <xdr:from>
      <xdr:col>4</xdr:col>
      <xdr:colOff>498426</xdr:colOff>
      <xdr:row>22</xdr:row>
      <xdr:rowOff>21493</xdr:rowOff>
    </xdr:from>
    <xdr:to>
      <xdr:col>7</xdr:col>
      <xdr:colOff>204346</xdr:colOff>
      <xdr:row>23</xdr:row>
      <xdr:rowOff>27843</xdr:rowOff>
    </xdr:to>
    <xdr:sp macro="" textlink="">
      <xdr:nvSpPr>
        <xdr:cNvPr id="5" name="Text Box 385">
          <a:extLst>
            <a:ext uri="{FF2B5EF4-FFF2-40B4-BE49-F238E27FC236}">
              <a16:creationId xmlns:a16="http://schemas.microsoft.com/office/drawing/2014/main" xmlns="" id="{00000000-0008-0000-0600-000005000000}"/>
            </a:ext>
          </a:extLst>
        </xdr:cNvPr>
        <xdr:cNvSpPr txBox="1">
          <a:spLocks noChangeArrowheads="1"/>
        </xdr:cNvSpPr>
      </xdr:nvSpPr>
      <xdr:spPr bwMode="auto">
        <a:xfrm>
          <a:off x="2456766" y="4339493"/>
          <a:ext cx="1751929" cy="196850"/>
        </a:xfrm>
        <a:prstGeom prst="rect">
          <a:avLst/>
        </a:prstGeom>
        <a:solidFill>
          <a:srgbClr val="FFFFFF"/>
        </a:solidFill>
        <a:ln w="9525">
          <a:solidFill>
            <a:srgbClr val="000000"/>
          </a:solidFill>
          <a:miter lim="800000"/>
          <a:headEnd/>
          <a:tailEnd/>
        </a:ln>
        <a:effectLst/>
        <a:extLst/>
      </xdr:spPr>
      <xdr:txBody>
        <a:bodyPr vertOverflow="clip" wrap="square" lIns="36576" tIns="18288" rIns="36576" bIns="18288" anchor="ctr" upright="1"/>
        <a:lstStyle/>
        <a:p>
          <a:pPr algn="ctr" rtl="0">
            <a:defRPr sz="1000"/>
          </a:pPr>
          <a:r>
            <a:rPr lang="ja-JP" altLang="en-US" sz="1000" b="0" i="0" u="none" strike="noStrike" baseline="0">
              <a:solidFill>
                <a:srgbClr val="000000"/>
              </a:solidFill>
              <a:latin typeface="ＭＳ Ｐゴシック"/>
              <a:ea typeface="ＭＳ Ｐゴシック"/>
            </a:rPr>
            <a:t>パン底面測定点図</a:t>
          </a:r>
          <a:endParaRPr lang="ja-JP" altLang="en-US"/>
        </a:p>
      </xdr:txBody>
    </xdr:sp>
    <xdr:clientData/>
  </xdr:twoCellAnchor>
  <xdr:twoCellAnchor editAs="oneCell">
    <xdr:from>
      <xdr:col>3</xdr:col>
      <xdr:colOff>655773</xdr:colOff>
      <xdr:row>11</xdr:row>
      <xdr:rowOff>83465</xdr:rowOff>
    </xdr:from>
    <xdr:to>
      <xdr:col>8</xdr:col>
      <xdr:colOff>8073</xdr:colOff>
      <xdr:row>21</xdr:row>
      <xdr:rowOff>140616</xdr:rowOff>
    </xdr:to>
    <xdr:pic>
      <xdr:nvPicPr>
        <xdr:cNvPr id="55494" name="Picture 1373">
          <a:extLst>
            <a:ext uri="{FF2B5EF4-FFF2-40B4-BE49-F238E27FC236}">
              <a16:creationId xmlns:a16="http://schemas.microsoft.com/office/drawing/2014/main" xmlns="" id="{00000000-0008-0000-0600-0000C6D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32955" y="2537363"/>
          <a:ext cx="2895923" cy="1921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19051</xdr:colOff>
      <xdr:row>84</xdr:row>
      <xdr:rowOff>28576</xdr:rowOff>
    </xdr:from>
    <xdr:to>
      <xdr:col>7</xdr:col>
      <xdr:colOff>466726</xdr:colOff>
      <xdr:row>96</xdr:row>
      <xdr:rowOff>113111</xdr:rowOff>
    </xdr:to>
    <xdr:pic>
      <xdr:nvPicPr>
        <xdr:cNvPr id="55495" name="図 13" descr="白紙.JPG">
          <a:extLst>
            <a:ext uri="{FF2B5EF4-FFF2-40B4-BE49-F238E27FC236}">
              <a16:creationId xmlns:a16="http://schemas.microsoft.com/office/drawing/2014/main" xmlns="" id="{00000000-0008-0000-0600-0000C7D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6" y="16240126"/>
          <a:ext cx="4400550" cy="2475310"/>
        </a:xfrm>
        <a:prstGeom prst="rect">
          <a:avLst/>
        </a:prstGeom>
        <a:solidFill>
          <a:srgbClr val="00B0F0">
            <a:alpha val="61176"/>
          </a:srgbClr>
        </a:solidFill>
        <a:ln w="3175">
          <a:solidFill>
            <a:srgbClr val="000000"/>
          </a:solidFill>
          <a:miter lim="800000"/>
          <a:headEnd/>
          <a:tailEnd/>
        </a:ln>
      </xdr:spPr>
    </xdr:pic>
    <xdr:clientData fLocksWithSheet="0"/>
  </xdr:twoCellAnchor>
  <xdr:twoCellAnchor editAs="oneCell">
    <xdr:from>
      <xdr:col>1</xdr:col>
      <xdr:colOff>328612</xdr:colOff>
      <xdr:row>36</xdr:row>
      <xdr:rowOff>28575</xdr:rowOff>
    </xdr:from>
    <xdr:to>
      <xdr:col>10</xdr:col>
      <xdr:colOff>14286</xdr:colOff>
      <xdr:row>53</xdr:row>
      <xdr:rowOff>61913</xdr:rowOff>
    </xdr:to>
    <xdr:pic>
      <xdr:nvPicPr>
        <xdr:cNvPr id="55496" name="図 13" descr="白紙.JPG">
          <a:extLst>
            <a:ext uri="{FF2B5EF4-FFF2-40B4-BE49-F238E27FC236}">
              <a16:creationId xmlns:a16="http://schemas.microsoft.com/office/drawing/2014/main" xmlns="" id="{00000000-0008-0000-0600-0000C8D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529" y="7108825"/>
          <a:ext cx="5612340" cy="3271838"/>
        </a:xfrm>
        <a:prstGeom prst="rect">
          <a:avLst/>
        </a:prstGeom>
        <a:solidFill>
          <a:srgbClr val="00B0F0">
            <a:alpha val="61176"/>
          </a:srgbClr>
        </a:solidFill>
        <a:ln w="3175">
          <a:solidFill>
            <a:srgbClr val="000000"/>
          </a:solidFill>
          <a:miter lim="800000"/>
          <a:headEnd/>
          <a:tailEnd/>
        </a:ln>
      </xdr:spPr>
    </xdr:pic>
    <xdr:clientData fLocksWithSheet="0"/>
  </xdr:twoCellAnchor>
  <xdr:twoCellAnchor editAs="oneCell">
    <xdr:from>
      <xdr:col>1</xdr:col>
      <xdr:colOff>295275</xdr:colOff>
      <xdr:row>64</xdr:row>
      <xdr:rowOff>142875</xdr:rowOff>
    </xdr:from>
    <xdr:to>
      <xdr:col>3</xdr:col>
      <xdr:colOff>505460</xdr:colOff>
      <xdr:row>67</xdr:row>
      <xdr:rowOff>40640</xdr:rowOff>
    </xdr:to>
    <xdr:pic>
      <xdr:nvPicPr>
        <xdr:cNvPr id="9" name="図 8">
          <a:extLst>
            <a:ext uri="{FF2B5EF4-FFF2-40B4-BE49-F238E27FC236}">
              <a16:creationId xmlns:a16="http://schemas.microsoft.com/office/drawing/2014/main" xmlns="" id="{00000000-0008-0000-0600-000009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41355" r="39217"/>
        <a:stretch/>
      </xdr:blipFill>
      <xdr:spPr bwMode="auto">
        <a:xfrm>
          <a:off x="723900" y="12592050"/>
          <a:ext cx="1257935" cy="45974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45"/>
  <sheetViews>
    <sheetView tabSelected="1" showWhiteSpace="0" view="pageBreakPreview" zoomScaleNormal="100" zoomScaleSheetLayoutView="100" workbookViewId="0">
      <selection activeCell="B5" sqref="B5:F5"/>
    </sheetView>
  </sheetViews>
  <sheetFormatPr defaultColWidth="9" defaultRowHeight="13.5"/>
  <cols>
    <col min="1" max="1" width="13" style="4" customWidth="1"/>
    <col min="2" max="2" width="12.5" style="4" customWidth="1"/>
    <col min="3" max="3" width="5.625" style="4" customWidth="1"/>
    <col min="4" max="4" width="5.25" style="4" customWidth="1"/>
    <col min="5" max="5" width="6.5" style="4" customWidth="1"/>
    <col min="6" max="6" width="6.375" style="4" customWidth="1"/>
    <col min="7" max="7" width="7.375" style="4" customWidth="1"/>
    <col min="8" max="8" width="10.5" style="4" customWidth="1"/>
    <col min="9" max="9" width="7" style="4" customWidth="1"/>
    <col min="10" max="10" width="8.375" style="4" customWidth="1"/>
    <col min="11" max="11" width="8.125" style="4" customWidth="1"/>
    <col min="12" max="12" width="3.5" style="4" customWidth="1"/>
    <col min="13" max="13" width="19.625" style="4" customWidth="1"/>
    <col min="14" max="14" width="5.625" style="4" customWidth="1"/>
    <col min="15" max="15" width="4.75" style="4" customWidth="1"/>
    <col min="16" max="16" width="6.625" style="4" customWidth="1"/>
    <col min="17" max="17" width="12.875" style="4" customWidth="1"/>
    <col min="18" max="16384" width="9" style="4"/>
  </cols>
  <sheetData>
    <row r="1" spans="1:13" ht="15" customHeight="1" thickBot="1">
      <c r="A1" s="474"/>
      <c r="B1" s="474"/>
      <c r="C1" s="474"/>
      <c r="D1" s="474"/>
      <c r="E1" s="474"/>
      <c r="F1" s="474"/>
      <c r="G1" s="475"/>
      <c r="H1" s="476"/>
      <c r="I1" s="475"/>
      <c r="J1" s="634"/>
      <c r="K1" s="634"/>
    </row>
    <row r="2" spans="1:13" ht="18.75" customHeight="1" thickBot="1">
      <c r="A2" s="645" t="s">
        <v>145</v>
      </c>
      <c r="B2" s="646"/>
      <c r="C2" s="646"/>
      <c r="D2" s="646"/>
      <c r="E2" s="646"/>
      <c r="F2" s="646"/>
      <c r="G2" s="646"/>
      <c r="H2" s="646"/>
      <c r="I2" s="646"/>
      <c r="J2" s="646"/>
      <c r="K2" s="647"/>
    </row>
    <row r="3" spans="1:13" ht="20.100000000000001" customHeight="1" thickTop="1">
      <c r="A3" s="648" t="s">
        <v>9</v>
      </c>
      <c r="B3" s="635" t="s">
        <v>349</v>
      </c>
      <c r="C3" s="636"/>
      <c r="D3" s="636"/>
      <c r="E3" s="636"/>
      <c r="F3" s="636"/>
      <c r="G3" s="636"/>
      <c r="H3" s="637"/>
      <c r="I3" s="304" t="s">
        <v>161</v>
      </c>
      <c r="J3" s="650"/>
      <c r="K3" s="651"/>
    </row>
    <row r="4" spans="1:13" ht="20.100000000000001" customHeight="1">
      <c r="A4" s="649"/>
      <c r="B4" s="638"/>
      <c r="C4" s="639"/>
      <c r="D4" s="639"/>
      <c r="E4" s="639"/>
      <c r="F4" s="639"/>
      <c r="G4" s="639"/>
      <c r="H4" s="640"/>
      <c r="I4" s="442" t="s">
        <v>16</v>
      </c>
      <c r="J4" s="652"/>
      <c r="K4" s="653"/>
    </row>
    <row r="5" spans="1:13" ht="27" customHeight="1">
      <c r="A5" s="437" t="s">
        <v>10</v>
      </c>
      <c r="B5" s="600"/>
      <c r="C5" s="601"/>
      <c r="D5" s="601"/>
      <c r="E5" s="601"/>
      <c r="F5" s="602"/>
      <c r="G5" s="657" t="s">
        <v>1</v>
      </c>
      <c r="H5" s="603"/>
      <c r="I5" s="604"/>
      <c r="J5" s="604"/>
      <c r="K5" s="605"/>
      <c r="M5" s="5"/>
    </row>
    <row r="6" spans="1:13" ht="27" customHeight="1" thickBot="1">
      <c r="A6" s="444" t="s">
        <v>0</v>
      </c>
      <c r="B6" s="654"/>
      <c r="C6" s="655"/>
      <c r="D6" s="655"/>
      <c r="E6" s="655"/>
      <c r="F6" s="656"/>
      <c r="G6" s="658"/>
      <c r="H6" s="606"/>
      <c r="I6" s="607"/>
      <c r="J6" s="607"/>
      <c r="K6" s="608"/>
      <c r="M6" s="5"/>
    </row>
    <row r="7" spans="1:13" ht="27" customHeight="1">
      <c r="A7" s="462" t="s">
        <v>4</v>
      </c>
      <c r="B7" s="665"/>
      <c r="C7" s="666"/>
      <c r="D7" s="667"/>
      <c r="E7" s="667"/>
      <c r="F7" s="667"/>
      <c r="G7" s="641" t="s">
        <v>17</v>
      </c>
      <c r="H7" s="659"/>
      <c r="I7" s="660"/>
      <c r="J7" s="660"/>
      <c r="K7" s="661"/>
    </row>
    <row r="8" spans="1:13" ht="20.100000000000001" customHeight="1">
      <c r="A8" s="463" t="s">
        <v>18</v>
      </c>
      <c r="B8" s="668"/>
      <c r="C8" s="669"/>
      <c r="D8" s="464" t="s">
        <v>56</v>
      </c>
      <c r="E8" s="643"/>
      <c r="F8" s="644"/>
      <c r="G8" s="642"/>
      <c r="H8" s="662"/>
      <c r="I8" s="663"/>
      <c r="J8" s="663"/>
      <c r="K8" s="664"/>
    </row>
    <row r="9" spans="1:13" ht="39" customHeight="1">
      <c r="A9" s="465" t="s">
        <v>19</v>
      </c>
      <c r="B9" s="620"/>
      <c r="C9" s="621"/>
      <c r="D9" s="621"/>
      <c r="E9" s="621"/>
      <c r="F9" s="621"/>
      <c r="G9" s="621"/>
      <c r="H9" s="621"/>
      <c r="I9" s="621"/>
      <c r="J9" s="621"/>
      <c r="K9" s="622"/>
    </row>
    <row r="10" spans="1:13" ht="20.100000000000001" customHeight="1">
      <c r="A10" s="598" t="s">
        <v>6</v>
      </c>
      <c r="B10" s="55" t="s">
        <v>73</v>
      </c>
      <c r="C10" s="347"/>
      <c r="D10" s="78" t="s">
        <v>117</v>
      </c>
      <c r="E10" s="79"/>
      <c r="F10" s="78" t="s">
        <v>20</v>
      </c>
      <c r="G10" s="79"/>
      <c r="H10" s="80" t="s">
        <v>21</v>
      </c>
      <c r="I10" s="331" t="s">
        <v>12</v>
      </c>
      <c r="J10" s="614"/>
      <c r="K10" s="615"/>
    </row>
    <row r="11" spans="1:13" ht="20.100000000000001" customHeight="1">
      <c r="A11" s="598"/>
      <c r="B11" s="331" t="s">
        <v>118</v>
      </c>
      <c r="C11" s="348"/>
      <c r="D11" s="68" t="s">
        <v>117</v>
      </c>
      <c r="E11" s="69"/>
      <c r="F11" s="68" t="s">
        <v>20</v>
      </c>
      <c r="G11" s="69"/>
      <c r="H11" s="70" t="s">
        <v>21</v>
      </c>
      <c r="I11" s="331" t="s">
        <v>119</v>
      </c>
      <c r="J11" s="592"/>
      <c r="K11" s="593"/>
    </row>
    <row r="12" spans="1:13" ht="20.100000000000001" customHeight="1" thickBot="1">
      <c r="A12" s="599"/>
      <c r="B12" s="445" t="s">
        <v>5</v>
      </c>
      <c r="C12" s="611" t="s">
        <v>415</v>
      </c>
      <c r="D12" s="612"/>
      <c r="E12" s="612"/>
      <c r="F12" s="613"/>
      <c r="G12" s="619" t="s">
        <v>105</v>
      </c>
      <c r="H12" s="619"/>
      <c r="I12" s="616" t="s">
        <v>415</v>
      </c>
      <c r="J12" s="617"/>
      <c r="K12" s="618"/>
    </row>
    <row r="13" spans="1:13" ht="7.35" customHeight="1" thickBot="1">
      <c r="A13" s="596"/>
      <c r="B13" s="597"/>
      <c r="C13" s="597"/>
      <c r="D13" s="597"/>
      <c r="E13" s="597"/>
      <c r="F13" s="597"/>
      <c r="G13" s="597"/>
      <c r="H13" s="597"/>
      <c r="I13" s="597"/>
      <c r="J13" s="597"/>
      <c r="K13" s="597"/>
    </row>
    <row r="14" spans="1:13" ht="20.100000000000001" customHeight="1">
      <c r="A14" s="545" t="s">
        <v>162</v>
      </c>
      <c r="B14" s="623" t="s">
        <v>172</v>
      </c>
      <c r="C14" s="624"/>
      <c r="D14" s="625"/>
      <c r="E14" s="625"/>
      <c r="F14" s="625"/>
      <c r="G14" s="84"/>
      <c r="H14" s="349"/>
      <c r="I14" s="85"/>
      <c r="J14" s="85"/>
      <c r="K14" s="86"/>
    </row>
    <row r="15" spans="1:13" ht="20.100000000000001" customHeight="1">
      <c r="A15" s="546"/>
      <c r="B15" s="626"/>
      <c r="C15" s="628" t="s">
        <v>184</v>
      </c>
      <c r="D15" s="629"/>
      <c r="E15" s="629"/>
      <c r="F15" s="630"/>
      <c r="G15" s="466" t="s">
        <v>316</v>
      </c>
      <c r="H15" s="422" t="str">
        <f>IF(AND('1.定格エネルギー消費量'!I56&lt;&gt;"",'1.定格エネルギー消費量'!I56&lt;='1.定格エネルギー消費量'!F58,'1.定格エネルギー消費量'!I56&gt;='1.定格エネルギー消費量'!H58,'1.定格エネルギー消費量'!I47&lt;&gt;""),'1.定格エネルギー消費量'!I47,"")</f>
        <v/>
      </c>
      <c r="I15" s="87" t="s">
        <v>34</v>
      </c>
      <c r="J15" s="609" t="s">
        <v>348</v>
      </c>
      <c r="K15" s="610"/>
    </row>
    <row r="16" spans="1:13" ht="20.100000000000001" customHeight="1">
      <c r="A16" s="546"/>
      <c r="B16" s="627"/>
      <c r="C16" s="631" t="s">
        <v>185</v>
      </c>
      <c r="D16" s="632"/>
      <c r="E16" s="632"/>
      <c r="F16" s="633"/>
      <c r="G16" s="467" t="s">
        <v>317</v>
      </c>
      <c r="H16" s="423" t="str">
        <f>IF(AND('1.定格エネルギー消費量'!I77&lt;&gt;"",'1.定格エネルギー消費量'!I77&lt;='1.定格エネルギー消費量'!F79,'1.定格エネルギー消費量'!I77&gt;='1.定格エネルギー消費量'!H79,'1.定格エネルギー消費量'!I75&lt;&gt;""),'1.定格エネルギー消費量'!I75,"")</f>
        <v/>
      </c>
      <c r="I16" s="88" t="s">
        <v>92</v>
      </c>
      <c r="J16" s="594" t="str">
        <f>"　許容差 "&amp;"+"&amp;'1.定格エネルギー消費量'!F79&amp;"%、 "&amp;'1.定格エネルギー消費量'!H79&amp;"%"</f>
        <v>　許容差 +25%、 -25%</v>
      </c>
      <c r="K16" s="595"/>
    </row>
    <row r="17" spans="1:15" ht="20.100000000000001" customHeight="1">
      <c r="A17" s="546"/>
      <c r="B17" s="563" t="s">
        <v>173</v>
      </c>
      <c r="C17" s="468" t="s">
        <v>179</v>
      </c>
      <c r="D17" s="468"/>
      <c r="E17" s="469"/>
      <c r="F17" s="470"/>
      <c r="G17" s="298" t="s">
        <v>313</v>
      </c>
      <c r="H17" s="406" t="str">
        <f>'2.熱効率'!$J$40</f>
        <v/>
      </c>
      <c r="I17" s="87" t="s">
        <v>7</v>
      </c>
      <c r="J17" s="574"/>
      <c r="K17" s="575"/>
    </row>
    <row r="18" spans="1:15" ht="20.100000000000001" customHeight="1">
      <c r="A18" s="546"/>
      <c r="B18" s="552"/>
      <c r="C18" s="471" t="s">
        <v>180</v>
      </c>
      <c r="D18" s="471"/>
      <c r="E18" s="472"/>
      <c r="F18" s="473"/>
      <c r="G18" s="299" t="s">
        <v>314</v>
      </c>
      <c r="H18" s="407" t="str">
        <f>'2.熱効率'!$J$90</f>
        <v/>
      </c>
      <c r="I18" s="88" t="s">
        <v>7</v>
      </c>
      <c r="J18" s="559"/>
      <c r="K18" s="560"/>
    </row>
    <row r="19" spans="1:15" ht="24" customHeight="1">
      <c r="A19" s="546"/>
      <c r="B19" s="563" t="s">
        <v>174</v>
      </c>
      <c r="C19" s="580"/>
      <c r="D19" s="581"/>
      <c r="E19" s="581"/>
      <c r="F19" s="582"/>
      <c r="G19" s="96" t="s">
        <v>163</v>
      </c>
      <c r="H19" s="408" t="str">
        <f>'3.立上り性能'!$H$21</f>
        <v/>
      </c>
      <c r="I19" s="89" t="s">
        <v>71</v>
      </c>
      <c r="J19" s="561" t="s">
        <v>90</v>
      </c>
      <c r="K19" s="562"/>
    </row>
    <row r="20" spans="1:15" ht="24" customHeight="1">
      <c r="A20" s="546"/>
      <c r="B20" s="563" t="s">
        <v>175</v>
      </c>
      <c r="C20" s="580"/>
      <c r="D20" s="584"/>
      <c r="E20" s="584"/>
      <c r="F20" s="585"/>
      <c r="G20" s="96" t="s">
        <v>164</v>
      </c>
      <c r="H20" s="409" t="str">
        <f>+'4.調理能力'!J77</f>
        <v/>
      </c>
      <c r="I20" s="89" t="s">
        <v>54</v>
      </c>
      <c r="J20" s="572" t="s">
        <v>36</v>
      </c>
      <c r="K20" s="573"/>
    </row>
    <row r="21" spans="1:15" ht="24" customHeight="1">
      <c r="A21" s="546"/>
      <c r="B21" s="586"/>
      <c r="C21" s="587"/>
      <c r="D21" s="587"/>
      <c r="E21" s="587"/>
      <c r="F21" s="588"/>
      <c r="G21" s="97" t="s">
        <v>165</v>
      </c>
      <c r="H21" s="408" t="str">
        <f>+'4.調理能力'!J75</f>
        <v/>
      </c>
      <c r="I21" s="90" t="s">
        <v>70</v>
      </c>
      <c r="J21" s="570" t="str">
        <f>+H20</f>
        <v/>
      </c>
      <c r="K21" s="571"/>
    </row>
    <row r="22" spans="1:15" ht="20.100000000000001" customHeight="1">
      <c r="A22" s="546"/>
      <c r="B22" s="563" t="s">
        <v>176</v>
      </c>
      <c r="C22" s="580"/>
      <c r="D22" s="583"/>
      <c r="E22" s="583"/>
      <c r="F22" s="583"/>
      <c r="G22" s="91"/>
      <c r="H22" s="410"/>
      <c r="I22" s="92"/>
      <c r="J22" s="93"/>
      <c r="K22" s="431"/>
    </row>
    <row r="23" spans="1:15" ht="17.25" customHeight="1">
      <c r="A23" s="546"/>
      <c r="B23" s="564"/>
      <c r="C23" s="589" t="s">
        <v>179</v>
      </c>
      <c r="D23" s="589"/>
      <c r="E23" s="558" t="s">
        <v>140</v>
      </c>
      <c r="F23" s="558"/>
      <c r="G23" s="326" t="s">
        <v>352</v>
      </c>
      <c r="H23" s="411"/>
      <c r="I23" s="327"/>
      <c r="J23" s="327"/>
      <c r="K23" s="328"/>
    </row>
    <row r="24" spans="1:15" ht="17.25" customHeight="1">
      <c r="A24" s="546"/>
      <c r="B24" s="564"/>
      <c r="C24" s="589"/>
      <c r="D24" s="589"/>
      <c r="E24" s="557" t="s">
        <v>141</v>
      </c>
      <c r="F24" s="557"/>
      <c r="G24" s="312"/>
      <c r="H24" s="412"/>
      <c r="I24" s="313"/>
      <c r="J24" s="313"/>
      <c r="K24" s="314"/>
    </row>
    <row r="25" spans="1:15" ht="20.100000000000001" customHeight="1">
      <c r="A25" s="546"/>
      <c r="B25" s="564"/>
      <c r="C25" s="589" t="s">
        <v>181</v>
      </c>
      <c r="D25" s="589"/>
      <c r="E25" s="558" t="s">
        <v>138</v>
      </c>
      <c r="F25" s="558"/>
      <c r="G25" s="98" t="s">
        <v>166</v>
      </c>
      <c r="H25" s="425" t="str">
        <f>+'5.エネルギー消費量 '!I16</f>
        <v/>
      </c>
      <c r="I25" s="94" t="s">
        <v>13</v>
      </c>
      <c r="J25" s="566"/>
      <c r="K25" s="567"/>
    </row>
    <row r="26" spans="1:15" ht="20.100000000000001" customHeight="1">
      <c r="A26" s="546"/>
      <c r="B26" s="564"/>
      <c r="C26" s="590"/>
      <c r="D26" s="590"/>
      <c r="E26" s="591" t="s">
        <v>139</v>
      </c>
      <c r="F26" s="591"/>
      <c r="G26" s="99" t="s">
        <v>167</v>
      </c>
      <c r="H26" s="426" t="str">
        <f>'5.エネルギー消費量 '!I19</f>
        <v/>
      </c>
      <c r="I26" s="95" t="s">
        <v>13</v>
      </c>
      <c r="J26" s="568"/>
      <c r="K26" s="569"/>
    </row>
    <row r="27" spans="1:15" ht="20.100000000000001" customHeight="1">
      <c r="A27" s="546"/>
      <c r="B27" s="564"/>
      <c r="C27" s="589" t="s">
        <v>182</v>
      </c>
      <c r="D27" s="589"/>
      <c r="E27" s="558" t="s">
        <v>93</v>
      </c>
      <c r="F27" s="558"/>
      <c r="G27" s="326" t="s">
        <v>352</v>
      </c>
      <c r="H27" s="413"/>
      <c r="I27" s="327"/>
      <c r="J27" s="327"/>
      <c r="K27" s="328"/>
    </row>
    <row r="28" spans="1:15" ht="20.100000000000001" customHeight="1">
      <c r="A28" s="546"/>
      <c r="B28" s="564"/>
      <c r="C28" s="589"/>
      <c r="D28" s="589"/>
      <c r="E28" s="557" t="s">
        <v>141</v>
      </c>
      <c r="F28" s="557"/>
      <c r="G28" s="312"/>
      <c r="H28" s="414"/>
      <c r="I28" s="313"/>
      <c r="J28" s="313"/>
      <c r="K28" s="314"/>
      <c r="M28" s="4" t="s">
        <v>146</v>
      </c>
    </row>
    <row r="29" spans="1:15" ht="20.100000000000001" customHeight="1">
      <c r="A29" s="546"/>
      <c r="B29" s="564"/>
      <c r="C29" s="589" t="s">
        <v>183</v>
      </c>
      <c r="D29" s="589"/>
      <c r="E29" s="558" t="s">
        <v>93</v>
      </c>
      <c r="F29" s="558"/>
      <c r="G29" s="100" t="s">
        <v>168</v>
      </c>
      <c r="H29" s="427" t="str">
        <f>+'5.エネルギー消費量 '!I31</f>
        <v/>
      </c>
      <c r="I29" s="75" t="s">
        <v>81</v>
      </c>
      <c r="J29" s="576" t="str">
        <f>"調理回数 "&amp;TEXT(+'5.エネルギー消費量 '!I30,"0")&amp;"回/日"</f>
        <v>調理回数 1回/日</v>
      </c>
      <c r="K29" s="577"/>
      <c r="M29" s="76" t="s">
        <v>147</v>
      </c>
      <c r="N29" s="76">
        <f>+'5.エネルギー消費量 '!I30</f>
        <v>1</v>
      </c>
      <c r="O29" s="77" t="s">
        <v>30</v>
      </c>
    </row>
    <row r="30" spans="1:15" ht="20.100000000000001" customHeight="1">
      <c r="A30" s="546"/>
      <c r="B30" s="565"/>
      <c r="C30" s="589"/>
      <c r="D30" s="589"/>
      <c r="E30" s="557" t="s">
        <v>141</v>
      </c>
      <c r="F30" s="557"/>
      <c r="G30" s="101" t="s">
        <v>169</v>
      </c>
      <c r="H30" s="428" t="str">
        <f>'5.エネルギー消費量 '!I35</f>
        <v/>
      </c>
      <c r="I30" s="62" t="s">
        <v>81</v>
      </c>
      <c r="J30" s="578" t="str">
        <f>"調理回数 "&amp;TEXT(+'5.エネルギー消費量 '!I34,"0")&amp;"回/日"</f>
        <v>調理回数 1回/日</v>
      </c>
      <c r="K30" s="579"/>
      <c r="M30" s="76" t="s">
        <v>148</v>
      </c>
      <c r="N30" s="76">
        <f>+'5.エネルギー消費量 '!I34</f>
        <v>1</v>
      </c>
      <c r="O30" s="77" t="s">
        <v>30</v>
      </c>
    </row>
    <row r="31" spans="1:15" ht="20.100000000000001" customHeight="1">
      <c r="A31" s="546"/>
      <c r="B31" s="552" t="s">
        <v>177</v>
      </c>
      <c r="C31" s="553"/>
      <c r="D31" s="553"/>
      <c r="E31" s="553"/>
      <c r="F31" s="554"/>
      <c r="G31" s="315" t="s">
        <v>351</v>
      </c>
      <c r="H31" s="412"/>
      <c r="I31" s="316"/>
      <c r="J31" s="316"/>
      <c r="K31" s="317"/>
    </row>
    <row r="32" spans="1:15" ht="30" customHeight="1">
      <c r="A32" s="546"/>
      <c r="B32" s="555" t="s">
        <v>178</v>
      </c>
      <c r="C32" s="549" t="s">
        <v>120</v>
      </c>
      <c r="D32" s="550"/>
      <c r="E32" s="550"/>
      <c r="F32" s="551"/>
      <c r="G32" s="336" t="s">
        <v>170</v>
      </c>
      <c r="H32" s="415" t="str">
        <f>+'7.均一性'!J81</f>
        <v/>
      </c>
      <c r="I32" s="438"/>
      <c r="J32" s="337" t="s">
        <v>121</v>
      </c>
      <c r="K32" s="420" t="str">
        <f>+'7.均一性'!J77</f>
        <v/>
      </c>
    </row>
    <row r="33" spans="1:11" ht="30" customHeight="1" thickBot="1">
      <c r="A33" s="546"/>
      <c r="B33" s="556"/>
      <c r="C33" s="549" t="s">
        <v>122</v>
      </c>
      <c r="D33" s="550"/>
      <c r="E33" s="550"/>
      <c r="F33" s="551"/>
      <c r="G33" s="336" t="s">
        <v>171</v>
      </c>
      <c r="H33" s="429" t="str">
        <f>IF('7.均一性'!H102&lt;&gt;"",'7.均一性'!H102,"")</f>
        <v/>
      </c>
      <c r="I33" s="434" t="s">
        <v>123</v>
      </c>
      <c r="J33" s="547" t="s">
        <v>124</v>
      </c>
      <c r="K33" s="548"/>
    </row>
    <row r="34" spans="1:11" ht="15" customHeight="1">
      <c r="A34" s="542" t="s">
        <v>91</v>
      </c>
      <c r="B34" s="56"/>
      <c r="C34" s="57"/>
      <c r="D34" s="57"/>
      <c r="E34" s="57"/>
      <c r="F34" s="57"/>
      <c r="G34" s="57"/>
      <c r="H34" s="57"/>
      <c r="I34" s="57"/>
      <c r="J34" s="57"/>
      <c r="K34" s="58"/>
    </row>
    <row r="35" spans="1:11" ht="15" customHeight="1">
      <c r="A35" s="543"/>
      <c r="B35" s="59"/>
      <c r="C35" s="60"/>
      <c r="D35" s="60"/>
      <c r="E35" s="60"/>
      <c r="F35" s="60"/>
      <c r="G35" s="60"/>
      <c r="H35" s="60"/>
      <c r="I35" s="60"/>
      <c r="J35" s="60"/>
      <c r="K35" s="61"/>
    </row>
    <row r="36" spans="1:11" ht="15" customHeight="1">
      <c r="A36" s="543"/>
      <c r="B36" s="59"/>
      <c r="C36" s="60"/>
      <c r="D36" s="60"/>
      <c r="E36" s="60"/>
      <c r="F36" s="60"/>
      <c r="G36" s="60"/>
      <c r="H36" s="60"/>
      <c r="I36" s="60"/>
      <c r="J36" s="60"/>
      <c r="K36" s="61"/>
    </row>
    <row r="37" spans="1:11" ht="15" customHeight="1">
      <c r="A37" s="543"/>
      <c r="B37" s="59"/>
      <c r="C37" s="60"/>
      <c r="D37" s="60"/>
      <c r="E37" s="60"/>
      <c r="F37" s="60"/>
      <c r="G37" s="60"/>
      <c r="H37" s="60"/>
      <c r="I37" s="60"/>
      <c r="J37" s="60"/>
      <c r="K37" s="61"/>
    </row>
    <row r="38" spans="1:11" ht="15" customHeight="1">
      <c r="A38" s="543"/>
      <c r="B38" s="59"/>
      <c r="C38" s="60"/>
      <c r="D38" s="60"/>
      <c r="E38" s="60"/>
      <c r="F38" s="60"/>
      <c r="G38" s="60"/>
      <c r="H38" s="60"/>
      <c r="I38" s="60"/>
      <c r="J38" s="60"/>
      <c r="K38" s="61"/>
    </row>
    <row r="39" spans="1:11" ht="15" customHeight="1" thickBot="1">
      <c r="A39" s="544"/>
      <c r="B39" s="71"/>
      <c r="C39" s="72"/>
      <c r="D39" s="72"/>
      <c r="E39" s="72"/>
      <c r="F39" s="72"/>
      <c r="G39" s="72"/>
      <c r="H39" s="72"/>
      <c r="I39" s="72"/>
      <c r="J39" s="72"/>
      <c r="K39" s="73"/>
    </row>
    <row r="40" spans="1:11" ht="9" customHeight="1"/>
    <row r="41" spans="1:11" ht="15" customHeight="1"/>
    <row r="42" spans="1:11" ht="15" customHeight="1"/>
    <row r="43" spans="1:11" ht="15" customHeight="1"/>
    <row r="44" spans="1:11" ht="15" customHeight="1"/>
    <row r="45" spans="1:11" ht="15" customHeight="1"/>
  </sheetData>
  <sheetProtection password="CC9A" sheet="1" objects="1" scenarios="1" formatCells="0" formatRows="0" insertRows="0" deleteRows="0"/>
  <mergeCells count="63">
    <mergeCell ref="J1:K1"/>
    <mergeCell ref="B3:H4"/>
    <mergeCell ref="G7:G8"/>
    <mergeCell ref="E8:F8"/>
    <mergeCell ref="A2:K2"/>
    <mergeCell ref="A3:A4"/>
    <mergeCell ref="J3:K3"/>
    <mergeCell ref="J4:K4"/>
    <mergeCell ref="B6:F6"/>
    <mergeCell ref="G5:G6"/>
    <mergeCell ref="H7:K8"/>
    <mergeCell ref="B7:F7"/>
    <mergeCell ref="B8:C8"/>
    <mergeCell ref="J11:K11"/>
    <mergeCell ref="J16:K16"/>
    <mergeCell ref="A13:K13"/>
    <mergeCell ref="A10:A12"/>
    <mergeCell ref="B5:F5"/>
    <mergeCell ref="H5:K6"/>
    <mergeCell ref="J15:K15"/>
    <mergeCell ref="C12:F12"/>
    <mergeCell ref="J10:K10"/>
    <mergeCell ref="I12:K12"/>
    <mergeCell ref="G12:H12"/>
    <mergeCell ref="B9:K9"/>
    <mergeCell ref="B14:F14"/>
    <mergeCell ref="B15:B16"/>
    <mergeCell ref="C15:F15"/>
    <mergeCell ref="C16:F16"/>
    <mergeCell ref="C25:D26"/>
    <mergeCell ref="C29:D30"/>
    <mergeCell ref="E29:F29"/>
    <mergeCell ref="E30:F30"/>
    <mergeCell ref="E26:F26"/>
    <mergeCell ref="E27:F27"/>
    <mergeCell ref="E28:F28"/>
    <mergeCell ref="C27:D28"/>
    <mergeCell ref="B19:F19"/>
    <mergeCell ref="B22:F22"/>
    <mergeCell ref="B20:F21"/>
    <mergeCell ref="E23:F23"/>
    <mergeCell ref="C23:D24"/>
    <mergeCell ref="J21:K21"/>
    <mergeCell ref="J20:K20"/>
    <mergeCell ref="J17:K17"/>
    <mergeCell ref="J29:K29"/>
    <mergeCell ref="J30:K30"/>
    <mergeCell ref="A34:A39"/>
    <mergeCell ref="A14:A33"/>
    <mergeCell ref="J33:K33"/>
    <mergeCell ref="C32:F32"/>
    <mergeCell ref="C33:F33"/>
    <mergeCell ref="B31:F31"/>
    <mergeCell ref="B32:B33"/>
    <mergeCell ref="E24:F24"/>
    <mergeCell ref="E25:F25"/>
    <mergeCell ref="J18:K18"/>
    <mergeCell ref="J19:K19"/>
    <mergeCell ref="B17:B18"/>
    <mergeCell ref="B27:B30"/>
    <mergeCell ref="J25:K25"/>
    <mergeCell ref="B23:B26"/>
    <mergeCell ref="J26:K26"/>
  </mergeCells>
  <phoneticPr fontId="3"/>
  <conditionalFormatting sqref="J30:K30">
    <cfRule type="expression" dxfId="17" priority="2" stopIfTrue="1">
      <formula>$N$30&lt;&gt;1</formula>
    </cfRule>
  </conditionalFormatting>
  <conditionalFormatting sqref="J29:K29">
    <cfRule type="expression" dxfId="16" priority="1" stopIfTrue="1">
      <formula>$N$29&lt;&gt;1</formula>
    </cfRule>
  </conditionalFormatting>
  <dataValidations count="3">
    <dataValidation type="list" allowBlank="1" showInputMessage="1" showErrorMessage="1" sqref="R12:R13">
      <formula1>"選択してください,食材を用いた試験,食材を水に置き換えた試験"</formula1>
    </dataValidation>
    <dataValidation type="list" allowBlank="1" showInputMessage="1" showErrorMessage="1" sqref="I12">
      <formula1>"選択してください,13A,LPG"</formula1>
    </dataValidation>
    <dataValidation type="list" allowBlank="1" showInputMessage="1" showErrorMessage="1" sqref="C12:F12">
      <formula1>"選択してください,電源無し,100V,200V"</formula1>
    </dataValidation>
  </dataValidations>
  <pageMargins left="0.78740157480314965" right="0.51181102362204722" top="0.59055118110236227" bottom="0.59055118110236227" header="0.19685039370078741" footer="0.19685039370078741"/>
  <pageSetup paperSize="9" scale="97"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O101"/>
  <sheetViews>
    <sheetView view="pageBreakPreview" zoomScaleNormal="100" zoomScaleSheetLayoutView="100" workbookViewId="0">
      <selection activeCell="C5" sqref="C5:E5"/>
    </sheetView>
  </sheetViews>
  <sheetFormatPr defaultColWidth="9" defaultRowHeight="13.5"/>
  <cols>
    <col min="1" max="1" width="4.5" style="4" customWidth="1"/>
    <col min="2" max="2" width="4.375" style="4" customWidth="1"/>
    <col min="3" max="3" width="6.125" style="4" customWidth="1"/>
    <col min="4" max="4" width="9.125" style="4" customWidth="1"/>
    <col min="5" max="5" width="10.875" style="4" customWidth="1"/>
    <col min="6" max="6" width="8.75" style="4" customWidth="1"/>
    <col min="7" max="7" width="7.875" style="4" customWidth="1"/>
    <col min="8" max="8" width="6.5" style="4" customWidth="1"/>
    <col min="9" max="9" width="10.125" style="4" customWidth="1"/>
    <col min="10" max="10" width="7.5" style="4" customWidth="1"/>
    <col min="11" max="11" width="8.625" style="4" customWidth="1"/>
    <col min="12" max="12" width="4.75" style="4" customWidth="1"/>
    <col min="13" max="13" width="0.125" style="4" customWidth="1"/>
    <col min="14" max="16384" width="9" style="4"/>
  </cols>
  <sheetData>
    <row r="1" spans="1:12" ht="9.6" customHeight="1" thickBot="1"/>
    <row r="2" spans="1:12" s="10" customFormat="1" ht="18" customHeight="1">
      <c r="A2" s="687" t="s">
        <v>150</v>
      </c>
      <c r="B2" s="688"/>
      <c r="C2" s="688"/>
      <c r="D2" s="688"/>
      <c r="E2" s="688"/>
      <c r="F2" s="688"/>
      <c r="G2" s="688"/>
      <c r="H2" s="688"/>
      <c r="I2" s="688"/>
      <c r="J2" s="688"/>
      <c r="K2" s="688"/>
      <c r="L2" s="689"/>
    </row>
    <row r="3" spans="1:12" s="10" customFormat="1" ht="28.5" customHeight="1">
      <c r="A3" s="696" t="s">
        <v>284</v>
      </c>
      <c r="B3" s="697"/>
      <c r="C3" s="698" t="str">
        <f>表紙!B3&amp;"　　（１．定格エネルギー消費量）"</f>
        <v>ティルティングパン　　（１．定格エネルギー消費量）</v>
      </c>
      <c r="D3" s="698"/>
      <c r="E3" s="698"/>
      <c r="F3" s="698"/>
      <c r="G3" s="698"/>
      <c r="H3" s="698"/>
      <c r="I3" s="702"/>
      <c r="J3" s="698"/>
      <c r="K3" s="698" t="str">
        <f xml:space="preserve"> IF(表紙!$I$12="選択してください","","ガス種："&amp;表紙!$I$12)</f>
        <v/>
      </c>
      <c r="L3" s="699"/>
    </row>
    <row r="4" spans="1:12" s="10" customFormat="1" ht="18" customHeight="1" thickBot="1">
      <c r="A4" s="690" t="s">
        <v>285</v>
      </c>
      <c r="B4" s="691"/>
      <c r="C4" s="676" t="str">
        <f>IF(表紙!$B$6=0,"",表紙!$B$6)</f>
        <v/>
      </c>
      <c r="D4" s="676"/>
      <c r="E4" s="677"/>
      <c r="F4" s="677"/>
      <c r="G4" s="677"/>
      <c r="H4" s="452" t="s">
        <v>1</v>
      </c>
      <c r="I4" s="677" t="str">
        <f>IF(表紙!$H$5=0,"",表紙!$H$5)</f>
        <v/>
      </c>
      <c r="J4" s="677"/>
      <c r="K4" s="677"/>
      <c r="L4" s="700"/>
    </row>
    <row r="5" spans="1:12" s="10" customFormat="1" ht="18" customHeight="1" thickBot="1">
      <c r="A5" s="692" t="s">
        <v>22</v>
      </c>
      <c r="B5" s="693"/>
      <c r="C5" s="670"/>
      <c r="D5" s="671"/>
      <c r="E5" s="672"/>
      <c r="F5" s="454" t="s">
        <v>23</v>
      </c>
      <c r="G5" s="456"/>
      <c r="H5" s="454" t="s">
        <v>60</v>
      </c>
      <c r="I5" s="342"/>
      <c r="J5" s="454" t="s">
        <v>11</v>
      </c>
      <c r="K5" s="673"/>
      <c r="L5" s="674"/>
    </row>
    <row r="6" spans="1:12" s="10" customFormat="1" ht="6" customHeight="1">
      <c r="A6" s="102"/>
      <c r="B6" s="103"/>
      <c r="C6" s="103"/>
      <c r="D6" s="103"/>
      <c r="E6" s="103"/>
      <c r="F6" s="103"/>
      <c r="G6" s="103"/>
      <c r="H6" s="103"/>
      <c r="I6" s="103"/>
      <c r="J6" s="103"/>
      <c r="K6" s="103"/>
      <c r="L6" s="104"/>
    </row>
    <row r="7" spans="1:12" s="10" customFormat="1" ht="15" customHeight="1">
      <c r="A7" s="102"/>
      <c r="B7" s="105" t="s">
        <v>344</v>
      </c>
      <c r="C7" s="103"/>
      <c r="D7" s="103"/>
      <c r="E7" s="103"/>
      <c r="F7" s="103"/>
      <c r="G7" s="103"/>
      <c r="H7" s="103"/>
      <c r="I7" s="103"/>
      <c r="J7" s="103"/>
      <c r="K7" s="103"/>
      <c r="L7" s="106"/>
    </row>
    <row r="8" spans="1:12" s="10" customFormat="1" ht="15" customHeight="1">
      <c r="A8" s="102"/>
      <c r="B8" s="103"/>
      <c r="C8" s="703" t="s">
        <v>393</v>
      </c>
      <c r="D8" s="703"/>
      <c r="E8" s="703"/>
      <c r="F8" s="703"/>
      <c r="G8" s="703"/>
      <c r="H8" s="703"/>
      <c r="I8" s="703"/>
      <c r="J8" s="703"/>
      <c r="K8" s="703"/>
      <c r="L8" s="104"/>
    </row>
    <row r="9" spans="1:12" s="10" customFormat="1" ht="15" customHeight="1">
      <c r="A9" s="81"/>
      <c r="B9" s="82"/>
      <c r="C9" s="703"/>
      <c r="D9" s="703"/>
      <c r="E9" s="703"/>
      <c r="F9" s="703"/>
      <c r="G9" s="703"/>
      <c r="H9" s="703"/>
      <c r="I9" s="703"/>
      <c r="J9" s="703"/>
      <c r="K9" s="703"/>
      <c r="L9" s="104"/>
    </row>
    <row r="10" spans="1:12" s="10" customFormat="1" ht="15" customHeight="1">
      <c r="A10" s="81"/>
      <c r="B10" s="82"/>
      <c r="C10" s="703"/>
      <c r="D10" s="703"/>
      <c r="E10" s="703"/>
      <c r="F10" s="703"/>
      <c r="G10" s="703"/>
      <c r="H10" s="703"/>
      <c r="I10" s="703"/>
      <c r="J10" s="703"/>
      <c r="K10" s="703"/>
      <c r="L10" s="104"/>
    </row>
    <row r="11" spans="1:12" s="10" customFormat="1" ht="15" customHeight="1">
      <c r="A11" s="81"/>
      <c r="B11" s="82"/>
      <c r="C11" s="703"/>
      <c r="D11" s="703"/>
      <c r="E11" s="703"/>
      <c r="F11" s="703"/>
      <c r="G11" s="703"/>
      <c r="H11" s="703"/>
      <c r="I11" s="703"/>
      <c r="J11" s="703"/>
      <c r="K11" s="703"/>
      <c r="L11" s="104"/>
    </row>
    <row r="12" spans="1:12" s="10" customFormat="1" ht="43.15" customHeight="1">
      <c r="A12" s="81"/>
      <c r="B12" s="82"/>
      <c r="C12" s="703"/>
      <c r="D12" s="703"/>
      <c r="E12" s="703"/>
      <c r="F12" s="703"/>
      <c r="G12" s="703"/>
      <c r="H12" s="703"/>
      <c r="I12" s="703"/>
      <c r="J12" s="703"/>
      <c r="K12" s="703"/>
      <c r="L12" s="104"/>
    </row>
    <row r="13" spans="1:12" s="10" customFormat="1" ht="7.5" customHeight="1">
      <c r="A13" s="102"/>
      <c r="B13" s="103"/>
      <c r="C13" s="458"/>
      <c r="D13" s="458"/>
      <c r="E13" s="458"/>
      <c r="F13" s="458"/>
      <c r="G13" s="458"/>
      <c r="H13" s="458"/>
      <c r="I13" s="458"/>
      <c r="J13" s="458"/>
      <c r="K13" s="458"/>
      <c r="L13" s="104"/>
    </row>
    <row r="14" spans="1:12" s="10" customFormat="1" ht="15.6" customHeight="1">
      <c r="A14" s="102"/>
      <c r="B14" s="105" t="s">
        <v>142</v>
      </c>
      <c r="C14" s="103"/>
      <c r="D14" s="103"/>
      <c r="E14" s="103"/>
      <c r="F14" s="103"/>
      <c r="G14" s="103"/>
      <c r="H14" s="103"/>
      <c r="I14" s="103"/>
      <c r="J14" s="103"/>
      <c r="K14" s="103"/>
      <c r="L14" s="104"/>
    </row>
    <row r="15" spans="1:12" s="10" customFormat="1" ht="15.6" customHeight="1">
      <c r="A15" s="102"/>
      <c r="B15" s="103"/>
      <c r="C15" s="695" t="s">
        <v>345</v>
      </c>
      <c r="D15" s="695"/>
      <c r="E15" s="695"/>
      <c r="F15" s="695"/>
      <c r="G15" s="695"/>
      <c r="H15" s="695"/>
      <c r="I15" s="695"/>
      <c r="J15" s="695"/>
      <c r="K15" s="695"/>
      <c r="L15" s="477"/>
    </row>
    <row r="16" spans="1:12" s="10" customFormat="1" ht="15.6" customHeight="1">
      <c r="A16" s="102"/>
      <c r="B16" s="103"/>
      <c r="C16" s="695"/>
      <c r="D16" s="695"/>
      <c r="E16" s="695"/>
      <c r="F16" s="695"/>
      <c r="G16" s="695"/>
      <c r="H16" s="695"/>
      <c r="I16" s="695"/>
      <c r="J16" s="695"/>
      <c r="K16" s="695"/>
      <c r="L16" s="477"/>
    </row>
    <row r="17" spans="1:15" s="10" customFormat="1" ht="23.25" customHeight="1">
      <c r="A17" s="102"/>
      <c r="B17" s="103"/>
      <c r="C17" s="695"/>
      <c r="D17" s="695"/>
      <c r="E17" s="695"/>
      <c r="F17" s="695"/>
      <c r="G17" s="695"/>
      <c r="H17" s="695"/>
      <c r="I17" s="695"/>
      <c r="J17" s="695"/>
      <c r="K17" s="695"/>
      <c r="L17" s="477"/>
    </row>
    <row r="18" spans="1:15" s="10" customFormat="1" ht="8.4499999999999993" customHeight="1">
      <c r="A18" s="102"/>
      <c r="B18" s="103"/>
      <c r="C18" s="478"/>
      <c r="D18" s="478"/>
      <c r="E18" s="478"/>
      <c r="F18" s="478"/>
      <c r="G18" s="478"/>
      <c r="H18" s="478"/>
      <c r="I18" s="478"/>
      <c r="J18" s="478"/>
      <c r="K18" s="478"/>
      <c r="L18" s="104"/>
    </row>
    <row r="19" spans="1:15" s="10" customFormat="1" ht="19.5" customHeight="1">
      <c r="A19" s="102"/>
      <c r="B19" s="103"/>
      <c r="C19" s="704" t="s">
        <v>337</v>
      </c>
      <c r="D19" s="705"/>
      <c r="E19" s="705"/>
      <c r="F19" s="705"/>
      <c r="G19" s="705"/>
      <c r="H19" s="705"/>
      <c r="I19" s="705"/>
      <c r="J19" s="706" t="s">
        <v>416</v>
      </c>
      <c r="K19" s="706"/>
      <c r="L19" s="477"/>
    </row>
    <row r="20" spans="1:15" s="10" customFormat="1" ht="9" customHeight="1">
      <c r="A20" s="102"/>
      <c r="B20" s="103"/>
      <c r="C20" s="479"/>
      <c r="D20" s="479"/>
      <c r="E20" s="479"/>
      <c r="F20" s="479"/>
      <c r="G20" s="479"/>
      <c r="H20" s="479"/>
      <c r="I20" s="479"/>
      <c r="J20" s="479"/>
      <c r="K20" s="479"/>
      <c r="L20" s="477"/>
    </row>
    <row r="21" spans="1:15" s="10" customFormat="1" ht="15.6" customHeight="1">
      <c r="A21" s="289" t="s">
        <v>289</v>
      </c>
      <c r="B21" s="290" t="s">
        <v>290</v>
      </c>
      <c r="C21" s="455"/>
      <c r="D21" s="455"/>
      <c r="E21" s="455"/>
      <c r="F21" s="455"/>
      <c r="G21" s="455"/>
      <c r="H21" s="479"/>
      <c r="I21" s="479"/>
      <c r="J21" s="479"/>
      <c r="K21" s="479"/>
      <c r="L21" s="477"/>
    </row>
    <row r="22" spans="1:15" s="10" customFormat="1" ht="14.45" customHeight="1">
      <c r="A22" s="102"/>
      <c r="B22" s="103"/>
      <c r="C22" s="480"/>
      <c r="D22" s="114"/>
      <c r="E22" s="480"/>
      <c r="F22" s="480"/>
      <c r="G22" s="480"/>
      <c r="H22" s="480"/>
      <c r="I22" s="480"/>
      <c r="J22" s="480"/>
      <c r="K22" s="480"/>
      <c r="L22" s="104"/>
    </row>
    <row r="23" spans="1:15" s="10" customFormat="1" ht="25.7" customHeight="1">
      <c r="A23" s="102"/>
      <c r="B23" s="103"/>
      <c r="C23" s="480"/>
      <c r="D23" s="480"/>
      <c r="E23" s="480"/>
      <c r="F23" s="480"/>
      <c r="G23" s="481"/>
      <c r="H23" s="482"/>
      <c r="I23" s="480"/>
      <c r="J23" s="483"/>
      <c r="K23" s="325"/>
      <c r="L23" s="104"/>
    </row>
    <row r="24" spans="1:15" s="10" customFormat="1" ht="15.75" customHeight="1">
      <c r="A24" s="102"/>
      <c r="B24" s="103"/>
      <c r="C24" s="484" t="s">
        <v>186</v>
      </c>
      <c r="D24" s="498"/>
      <c r="E24" s="498"/>
      <c r="F24" s="485"/>
      <c r="G24" s="486"/>
      <c r="H24" s="482" t="s">
        <v>291</v>
      </c>
      <c r="I24" s="535"/>
      <c r="J24" s="487" t="s">
        <v>292</v>
      </c>
      <c r="K24" s="678" t="s">
        <v>38</v>
      </c>
      <c r="L24" s="679"/>
    </row>
    <row r="25" spans="1:15" s="10" customFormat="1" ht="15.75" customHeight="1">
      <c r="A25" s="102"/>
      <c r="B25" s="103"/>
      <c r="C25" s="488" t="s">
        <v>236</v>
      </c>
      <c r="D25" s="498"/>
      <c r="E25" s="498"/>
      <c r="F25" s="206"/>
      <c r="G25" s="485"/>
      <c r="H25" s="482" t="s">
        <v>293</v>
      </c>
      <c r="I25" s="536"/>
      <c r="J25" s="300" t="s">
        <v>339</v>
      </c>
      <c r="K25" s="678" t="s">
        <v>55</v>
      </c>
      <c r="L25" s="679"/>
      <c r="O25" s="4"/>
    </row>
    <row r="26" spans="1:15" s="10" customFormat="1" ht="15.75" customHeight="1">
      <c r="A26" s="102"/>
      <c r="B26" s="103"/>
      <c r="C26" s="488" t="s">
        <v>237</v>
      </c>
      <c r="D26" s="498"/>
      <c r="E26" s="498"/>
      <c r="F26" s="498"/>
      <c r="G26" s="485"/>
      <c r="H26" s="482" t="s">
        <v>294</v>
      </c>
      <c r="I26" s="537"/>
      <c r="J26" s="300" t="s">
        <v>106</v>
      </c>
      <c r="K26" s="678" t="s">
        <v>69</v>
      </c>
      <c r="L26" s="679"/>
      <c r="O26" s="11"/>
    </row>
    <row r="27" spans="1:15" s="10" customFormat="1" ht="15.75" customHeight="1">
      <c r="A27" s="102"/>
      <c r="B27" s="103"/>
      <c r="C27" s="489" t="s">
        <v>322</v>
      </c>
      <c r="D27" s="206"/>
      <c r="E27" s="206"/>
      <c r="F27" s="206"/>
      <c r="G27" s="459"/>
      <c r="H27" s="482" t="s">
        <v>295</v>
      </c>
      <c r="I27" s="538"/>
      <c r="J27" s="300" t="s">
        <v>296</v>
      </c>
      <c r="K27" s="678" t="s">
        <v>37</v>
      </c>
      <c r="L27" s="679"/>
      <c r="O27" s="11"/>
    </row>
    <row r="28" spans="1:15" s="10" customFormat="1" ht="15.75" customHeight="1">
      <c r="A28" s="102"/>
      <c r="B28" s="103"/>
      <c r="C28" s="489" t="s">
        <v>323</v>
      </c>
      <c r="D28" s="206"/>
      <c r="E28" s="206"/>
      <c r="F28" s="206"/>
      <c r="G28" s="498"/>
      <c r="H28" s="482" t="s">
        <v>297</v>
      </c>
      <c r="I28" s="539"/>
      <c r="J28" s="490" t="s">
        <v>298</v>
      </c>
      <c r="K28" s="678" t="s">
        <v>38</v>
      </c>
      <c r="L28" s="679"/>
      <c r="O28" s="11"/>
    </row>
    <row r="29" spans="1:15" s="10" customFormat="1" ht="15.75" customHeight="1">
      <c r="A29" s="102"/>
      <c r="B29" s="103"/>
      <c r="C29" s="488" t="s">
        <v>324</v>
      </c>
      <c r="D29" s="498"/>
      <c r="E29" s="498"/>
      <c r="F29" s="498"/>
      <c r="G29" s="498"/>
      <c r="H29" s="482" t="s">
        <v>299</v>
      </c>
      <c r="I29" s="535"/>
      <c r="J29" s="300" t="s">
        <v>298</v>
      </c>
      <c r="K29" s="678" t="s">
        <v>38</v>
      </c>
      <c r="L29" s="679"/>
      <c r="O29" s="11"/>
    </row>
    <row r="30" spans="1:15" s="10" customFormat="1" ht="15.75" customHeight="1">
      <c r="A30" s="102"/>
      <c r="B30" s="103"/>
      <c r="C30" s="488" t="s">
        <v>325</v>
      </c>
      <c r="D30" s="498"/>
      <c r="E30" s="498"/>
      <c r="F30" s="498"/>
      <c r="G30" s="498"/>
      <c r="H30" s="482" t="s">
        <v>300</v>
      </c>
      <c r="I30" s="491" t="str">
        <f>IF(COUNTBLANK(I24:I29)=0,IF(I32="乾　式","0.00",10^(7.203-1735.74/(I27+234))),"")</f>
        <v/>
      </c>
      <c r="J30" s="300" t="s">
        <v>301</v>
      </c>
      <c r="K30" s="678" t="s">
        <v>38</v>
      </c>
      <c r="L30" s="679"/>
    </row>
    <row r="31" spans="1:15" s="10" customFormat="1" ht="4.5" customHeight="1">
      <c r="A31" s="102"/>
      <c r="B31" s="103"/>
      <c r="C31" s="515"/>
      <c r="D31" s="496"/>
      <c r="E31" s="496"/>
      <c r="F31" s="496"/>
      <c r="G31" s="481"/>
      <c r="H31" s="494"/>
      <c r="I31" s="495"/>
      <c r="J31" s="483"/>
      <c r="K31" s="325"/>
      <c r="L31" s="453"/>
    </row>
    <row r="32" spans="1:15" s="10" customFormat="1" ht="16.7" customHeight="1">
      <c r="A32" s="102"/>
      <c r="B32" s="103"/>
      <c r="C32" s="82" t="s">
        <v>390</v>
      </c>
      <c r="D32" s="103"/>
      <c r="E32" s="461"/>
      <c r="F32" s="11"/>
      <c r="G32" s="496"/>
      <c r="H32" s="480"/>
      <c r="I32" s="540" t="s">
        <v>417</v>
      </c>
      <c r="J32" s="300"/>
      <c r="K32" s="480"/>
      <c r="L32" s="104"/>
      <c r="O32" s="64"/>
    </row>
    <row r="33" spans="1:15" s="10" customFormat="1" ht="15" customHeight="1">
      <c r="A33" s="102"/>
      <c r="B33" s="103"/>
      <c r="C33" s="680" t="s">
        <v>318</v>
      </c>
      <c r="D33" s="681"/>
      <c r="E33" s="681"/>
      <c r="F33" s="681"/>
      <c r="G33" s="681"/>
      <c r="H33" s="681"/>
      <c r="I33" s="480"/>
      <c r="J33" s="480"/>
      <c r="K33" s="497"/>
      <c r="L33" s="108"/>
      <c r="O33" s="64"/>
    </row>
    <row r="34" spans="1:15" s="10" customFormat="1" ht="14.45" customHeight="1">
      <c r="A34" s="102"/>
      <c r="B34" s="103"/>
      <c r="C34" s="680" t="s">
        <v>319</v>
      </c>
      <c r="D34" s="681"/>
      <c r="E34" s="681"/>
      <c r="F34" s="681"/>
      <c r="G34" s="681"/>
      <c r="H34" s="681"/>
      <c r="I34" s="681"/>
      <c r="J34" s="681"/>
      <c r="K34" s="480"/>
      <c r="L34" s="104"/>
    </row>
    <row r="35" spans="1:15" s="10" customFormat="1" ht="27" customHeight="1">
      <c r="A35" s="102"/>
      <c r="B35" s="103"/>
      <c r="C35" s="682"/>
      <c r="D35" s="683"/>
      <c r="E35" s="683"/>
      <c r="F35" s="683"/>
      <c r="G35" s="683"/>
      <c r="H35" s="683"/>
      <c r="I35" s="109"/>
      <c r="J35" s="103"/>
      <c r="K35" s="103"/>
      <c r="L35" s="167"/>
    </row>
    <row r="36" spans="1:15" s="10" customFormat="1" ht="21.75" customHeight="1">
      <c r="A36" s="102"/>
      <c r="B36" s="103"/>
      <c r="C36" s="684" t="s">
        <v>302</v>
      </c>
      <c r="D36" s="685"/>
      <c r="E36" s="685"/>
      <c r="F36" s="685"/>
      <c r="G36" s="685"/>
      <c r="H36" s="276" t="s">
        <v>303</v>
      </c>
      <c r="I36" s="350" t="str">
        <f>IF(COUNTBLANK(I24:I29)=0,(I25*I26*(I28+I29-I30)*273/3600/101.3/(273+I27)/(I24/3600)),"")</f>
        <v/>
      </c>
      <c r="J36" s="107" t="s">
        <v>304</v>
      </c>
      <c r="K36" s="678" t="s">
        <v>55</v>
      </c>
      <c r="L36" s="679"/>
      <c r="O36" s="11"/>
    </row>
    <row r="37" spans="1:15" ht="6" customHeight="1">
      <c r="A37" s="113"/>
      <c r="B37" s="114"/>
      <c r="C37" s="109"/>
      <c r="D37" s="114"/>
      <c r="E37" s="109"/>
      <c r="F37" s="109"/>
      <c r="G37" s="114"/>
      <c r="H37" s="276"/>
      <c r="I37" s="53"/>
      <c r="J37" s="109"/>
      <c r="K37" s="109"/>
      <c r="L37" s="106"/>
    </row>
    <row r="38" spans="1:15" s="10" customFormat="1" ht="18" customHeight="1">
      <c r="A38" s="289" t="s">
        <v>305</v>
      </c>
      <c r="B38" s="701" t="s">
        <v>306</v>
      </c>
      <c r="C38" s="701"/>
      <c r="D38" s="701"/>
      <c r="E38" s="701"/>
      <c r="F38" s="701"/>
      <c r="G38" s="701"/>
      <c r="H38" s="701"/>
      <c r="I38" s="701"/>
      <c r="J38" s="701"/>
      <c r="K38" s="103"/>
      <c r="L38" s="104"/>
    </row>
    <row r="39" spans="1:15" s="10" customFormat="1" ht="18" customHeight="1">
      <c r="A39" s="102"/>
      <c r="B39" s="701"/>
      <c r="C39" s="701"/>
      <c r="D39" s="701"/>
      <c r="E39" s="701"/>
      <c r="F39" s="701"/>
      <c r="G39" s="701"/>
      <c r="H39" s="701"/>
      <c r="I39" s="701"/>
      <c r="J39" s="701"/>
      <c r="K39" s="103"/>
      <c r="L39" s="104"/>
    </row>
    <row r="40" spans="1:15" s="10" customFormat="1" ht="18" customHeight="1">
      <c r="A40" s="102"/>
      <c r="B40" s="458" t="s">
        <v>307</v>
      </c>
      <c r="C40" s="103"/>
      <c r="D40" s="455"/>
      <c r="E40" s="455"/>
      <c r="F40" s="455"/>
      <c r="G40" s="455"/>
      <c r="H40" s="455"/>
      <c r="I40" s="455"/>
      <c r="J40" s="455"/>
      <c r="K40" s="103"/>
      <c r="L40" s="104"/>
    </row>
    <row r="41" spans="1:15" s="10" customFormat="1" ht="18" customHeight="1">
      <c r="A41" s="102"/>
      <c r="B41" s="458"/>
      <c r="C41" s="103"/>
      <c r="D41" s="455"/>
      <c r="E41" s="455"/>
      <c r="F41" s="455"/>
      <c r="G41" s="455"/>
      <c r="H41" s="455"/>
      <c r="I41" s="455"/>
      <c r="J41" s="455"/>
      <c r="K41" s="103"/>
      <c r="L41" s="104"/>
    </row>
    <row r="42" spans="1:15" s="10" customFormat="1" ht="18" customHeight="1">
      <c r="A42" s="102"/>
      <c r="B42" s="458"/>
      <c r="C42" s="103"/>
      <c r="D42" s="455"/>
      <c r="E42" s="455"/>
      <c r="F42" s="455"/>
      <c r="G42" s="455"/>
      <c r="H42" s="455"/>
      <c r="I42" s="455"/>
      <c r="J42" s="455"/>
      <c r="K42" s="103"/>
      <c r="L42" s="104"/>
    </row>
    <row r="43" spans="1:15" s="10" customFormat="1" ht="18" customHeight="1">
      <c r="A43" s="102"/>
      <c r="B43" s="458"/>
      <c r="C43" s="103"/>
      <c r="D43" s="455"/>
      <c r="E43" s="455"/>
      <c r="F43" s="455"/>
      <c r="G43" s="455"/>
      <c r="H43" s="455"/>
      <c r="I43" s="455"/>
      <c r="J43" s="455"/>
      <c r="K43" s="103"/>
      <c r="L43" s="104"/>
    </row>
    <row r="44" spans="1:15" s="10" customFormat="1" ht="18" customHeight="1">
      <c r="A44" s="102"/>
      <c r="B44" s="458" t="s">
        <v>308</v>
      </c>
      <c r="C44" s="103"/>
      <c r="D44" s="458"/>
      <c r="E44" s="458"/>
      <c r="F44" s="458"/>
      <c r="G44" s="458"/>
      <c r="H44" s="458"/>
      <c r="I44" s="458"/>
      <c r="J44" s="458"/>
      <c r="K44" s="103"/>
      <c r="L44" s="291"/>
    </row>
    <row r="45" spans="1:15" s="10" customFormat="1" ht="21.75" customHeight="1">
      <c r="A45" s="102"/>
      <c r="B45" s="103"/>
      <c r="C45" s="684" t="s">
        <v>302</v>
      </c>
      <c r="D45" s="685"/>
      <c r="E45" s="685"/>
      <c r="F45" s="685"/>
      <c r="G45" s="685"/>
      <c r="H45" s="276" t="s">
        <v>303</v>
      </c>
      <c r="I45" s="500"/>
      <c r="J45" s="107" t="s">
        <v>304</v>
      </c>
      <c r="K45" s="678" t="s">
        <v>55</v>
      </c>
      <c r="L45" s="679"/>
      <c r="O45" s="11"/>
    </row>
    <row r="46" spans="1:15" ht="5.25" customHeight="1">
      <c r="A46" s="102"/>
      <c r="B46" s="207"/>
      <c r="C46" s="114"/>
      <c r="D46" s="114"/>
      <c r="E46" s="114"/>
      <c r="F46" s="499"/>
      <c r="G46" s="293"/>
      <c r="H46" s="294"/>
      <c r="I46" s="107"/>
      <c r="J46" s="460"/>
      <c r="K46" s="460"/>
      <c r="L46" s="295"/>
    </row>
    <row r="47" spans="1:15" s="10" customFormat="1" ht="21" customHeight="1">
      <c r="A47" s="102"/>
      <c r="B47" s="103"/>
      <c r="C47" s="103" t="s">
        <v>309</v>
      </c>
      <c r="D47" s="103"/>
      <c r="E47" s="103"/>
      <c r="F47" s="103"/>
      <c r="G47" s="458"/>
      <c r="H47" s="276" t="s">
        <v>400</v>
      </c>
      <c r="I47" s="501"/>
      <c r="J47" s="107" t="s">
        <v>304</v>
      </c>
      <c r="K47" s="678" t="s">
        <v>55</v>
      </c>
      <c r="L47" s="679"/>
    </row>
    <row r="48" spans="1:15" s="10" customFormat="1" ht="13.7" customHeight="1" thickBot="1">
      <c r="A48" s="122"/>
      <c r="B48" s="123"/>
      <c r="C48" s="123"/>
      <c r="D48" s="123"/>
      <c r="E48" s="123"/>
      <c r="F48" s="123"/>
      <c r="G48" s="123"/>
      <c r="H48" s="123"/>
      <c r="I48" s="123"/>
      <c r="J48" s="123"/>
      <c r="K48" s="123"/>
      <c r="L48" s="124"/>
    </row>
    <row r="49" spans="1:12" ht="8.4499999999999993" customHeight="1" thickBot="1">
      <c r="A49" s="5"/>
      <c r="B49" s="5"/>
      <c r="C49" s="5"/>
      <c r="D49" s="5"/>
      <c r="E49" s="5"/>
      <c r="F49" s="5"/>
      <c r="G49" s="5"/>
      <c r="H49" s="5"/>
      <c r="I49" s="5"/>
      <c r="J49" s="5"/>
      <c r="K49" s="5"/>
      <c r="L49" s="5"/>
    </row>
    <row r="50" spans="1:12" ht="18.75" customHeight="1">
      <c r="A50" s="687" t="s">
        <v>149</v>
      </c>
      <c r="B50" s="688"/>
      <c r="C50" s="688"/>
      <c r="D50" s="688"/>
      <c r="E50" s="688"/>
      <c r="F50" s="688"/>
      <c r="G50" s="688"/>
      <c r="H50" s="688"/>
      <c r="I50" s="688"/>
      <c r="J50" s="688"/>
      <c r="K50" s="688"/>
      <c r="L50" s="689"/>
    </row>
    <row r="51" spans="1:12" ht="27.6" customHeight="1">
      <c r="A51" s="696" t="s">
        <v>284</v>
      </c>
      <c r="B51" s="697"/>
      <c r="C51" s="698" t="str">
        <f>表紙!B3&amp;"　　（１．定格エネルギー消費量）"</f>
        <v>ティルティングパン　　（１．定格エネルギー消費量）</v>
      </c>
      <c r="D51" s="698"/>
      <c r="E51" s="698"/>
      <c r="F51" s="698"/>
      <c r="G51" s="698"/>
      <c r="H51" s="698"/>
      <c r="I51" s="698"/>
      <c r="J51" s="698"/>
      <c r="K51" s="698" t="str">
        <f>+$K$3</f>
        <v/>
      </c>
      <c r="L51" s="699"/>
    </row>
    <row r="52" spans="1:12" ht="18" customHeight="1" thickBot="1">
      <c r="A52" s="690" t="s">
        <v>285</v>
      </c>
      <c r="B52" s="691"/>
      <c r="C52" s="676" t="str">
        <f>+$C$4</f>
        <v/>
      </c>
      <c r="D52" s="676"/>
      <c r="E52" s="677"/>
      <c r="F52" s="677"/>
      <c r="G52" s="677"/>
      <c r="H52" s="452" t="s">
        <v>1</v>
      </c>
      <c r="I52" s="677" t="str">
        <f>+$I$4</f>
        <v/>
      </c>
      <c r="J52" s="677"/>
      <c r="K52" s="677"/>
      <c r="L52" s="700"/>
    </row>
    <row r="53" spans="1:12" ht="18" customHeight="1" thickBot="1">
      <c r="A53" s="692" t="s">
        <v>22</v>
      </c>
      <c r="B53" s="693"/>
      <c r="C53" s="670"/>
      <c r="D53" s="671"/>
      <c r="E53" s="672"/>
      <c r="F53" s="454" t="s">
        <v>23</v>
      </c>
      <c r="G53" s="456"/>
      <c r="H53" s="454" t="s">
        <v>60</v>
      </c>
      <c r="I53" s="342"/>
      <c r="J53" s="454" t="s">
        <v>11</v>
      </c>
      <c r="K53" s="673"/>
      <c r="L53" s="674"/>
    </row>
    <row r="54" spans="1:12" ht="9.6" customHeight="1">
      <c r="A54" s="102"/>
      <c r="B54" s="103"/>
      <c r="C54" s="103"/>
      <c r="D54" s="103"/>
      <c r="E54" s="103"/>
      <c r="F54" s="103"/>
      <c r="G54" s="103"/>
      <c r="H54" s="103"/>
      <c r="I54" s="103"/>
      <c r="J54" s="103"/>
      <c r="K54" s="103"/>
      <c r="L54" s="104"/>
    </row>
    <row r="55" spans="1:12" ht="30.6" customHeight="1" thickBot="1">
      <c r="A55" s="113"/>
      <c r="B55" s="114"/>
      <c r="C55" s="109"/>
      <c r="D55" s="114"/>
      <c r="E55" s="109"/>
      <c r="F55" s="109"/>
      <c r="G55" s="114"/>
      <c r="H55" s="276"/>
      <c r="I55" s="53"/>
      <c r="J55" s="109"/>
      <c r="K55" s="109"/>
      <c r="L55" s="106"/>
    </row>
    <row r="56" spans="1:12" ht="16.5" customHeight="1" thickBot="1">
      <c r="A56" s="113"/>
      <c r="B56" s="114"/>
      <c r="C56" s="680" t="s">
        <v>397</v>
      </c>
      <c r="D56" s="682"/>
      <c r="E56" s="682"/>
      <c r="F56" s="682"/>
      <c r="G56" s="682"/>
      <c r="H56" s="276" t="s">
        <v>310</v>
      </c>
      <c r="I56" s="351" t="str">
        <f>IF(J19="①",(I36/I47)*100-100,IF(J19="②",(I45/I47)*100-100,""))</f>
        <v/>
      </c>
      <c r="J56" s="82" t="s">
        <v>311</v>
      </c>
      <c r="K56" s="82"/>
      <c r="L56" s="118"/>
    </row>
    <row r="57" spans="1:12" ht="14.45" customHeight="1">
      <c r="A57" s="113"/>
      <c r="B57" s="114"/>
      <c r="C57" s="682"/>
      <c r="D57" s="682"/>
      <c r="E57" s="682"/>
      <c r="F57" s="682"/>
      <c r="G57" s="682"/>
      <c r="H57" s="461"/>
      <c r="I57" s="119"/>
      <c r="J57" s="119"/>
      <c r="K57" s="82"/>
      <c r="L57" s="120"/>
    </row>
    <row r="58" spans="1:12" ht="15.75" customHeight="1">
      <c r="A58" s="113"/>
      <c r="B58" s="114"/>
      <c r="C58" s="675" t="s">
        <v>346</v>
      </c>
      <c r="D58" s="675"/>
      <c r="E58" s="675"/>
      <c r="F58" s="115">
        <v>10</v>
      </c>
      <c r="G58" s="498"/>
      <c r="H58" s="116">
        <v>-10</v>
      </c>
      <c r="I58" s="461"/>
      <c r="J58" s="121"/>
      <c r="K58" s="109"/>
      <c r="L58" s="104"/>
    </row>
    <row r="59" spans="1:12" ht="15.75" customHeight="1">
      <c r="A59" s="113"/>
      <c r="B59" s="114"/>
      <c r="C59" s="457"/>
      <c r="D59" s="457"/>
      <c r="E59" s="457"/>
      <c r="F59" s="115"/>
      <c r="G59" s="498"/>
      <c r="H59" s="116"/>
      <c r="I59" s="461"/>
      <c r="J59" s="121"/>
      <c r="K59" s="109"/>
      <c r="L59" s="104"/>
    </row>
    <row r="60" spans="1:12" ht="19.350000000000001" customHeight="1">
      <c r="A60" s="102"/>
      <c r="B60" s="105" t="s">
        <v>143</v>
      </c>
      <c r="C60" s="114"/>
      <c r="D60" s="103"/>
      <c r="E60" s="103"/>
      <c r="F60" s="103"/>
      <c r="G60" s="103"/>
      <c r="H60" s="103"/>
      <c r="I60" s="103"/>
      <c r="J60" s="103"/>
      <c r="K60" s="103"/>
      <c r="L60" s="106"/>
    </row>
    <row r="61" spans="1:12" ht="12.95" customHeight="1">
      <c r="A61" s="102"/>
      <c r="B61" s="103"/>
      <c r="C61" s="694" t="s">
        <v>343</v>
      </c>
      <c r="D61" s="694"/>
      <c r="E61" s="694"/>
      <c r="F61" s="694"/>
      <c r="G61" s="694"/>
      <c r="H61" s="694"/>
      <c r="I61" s="694"/>
      <c r="J61" s="694"/>
      <c r="K61" s="694"/>
      <c r="L61" s="125"/>
    </row>
    <row r="62" spans="1:12">
      <c r="A62" s="81"/>
      <c r="B62" s="82"/>
      <c r="C62" s="694"/>
      <c r="D62" s="694"/>
      <c r="E62" s="694"/>
      <c r="F62" s="694"/>
      <c r="G62" s="694"/>
      <c r="H62" s="694"/>
      <c r="I62" s="694"/>
      <c r="J62" s="694"/>
      <c r="K62" s="694"/>
      <c r="L62" s="125"/>
    </row>
    <row r="63" spans="1:12">
      <c r="A63" s="102"/>
      <c r="B63" s="103"/>
      <c r="C63" s="458"/>
      <c r="D63" s="458"/>
      <c r="E63" s="458"/>
      <c r="F63" s="458"/>
      <c r="G63" s="458"/>
      <c r="H63" s="458"/>
      <c r="I63" s="458"/>
      <c r="J63" s="458"/>
      <c r="K63" s="458"/>
      <c r="L63" s="104"/>
    </row>
    <row r="64" spans="1:12">
      <c r="A64" s="102"/>
      <c r="B64" s="105" t="s">
        <v>116</v>
      </c>
      <c r="C64" s="114"/>
      <c r="D64" s="103"/>
      <c r="E64" s="103"/>
      <c r="F64" s="103"/>
      <c r="G64" s="103"/>
      <c r="H64" s="103"/>
      <c r="I64" s="103"/>
      <c r="J64" s="103"/>
      <c r="K64" s="103"/>
      <c r="L64" s="104"/>
    </row>
    <row r="65" spans="1:12" ht="12.95" customHeight="1">
      <c r="A65" s="102"/>
      <c r="B65" s="103"/>
      <c r="C65" s="695" t="s">
        <v>347</v>
      </c>
      <c r="D65" s="695"/>
      <c r="E65" s="695"/>
      <c r="F65" s="695"/>
      <c r="G65" s="695"/>
      <c r="H65" s="695"/>
      <c r="I65" s="695"/>
      <c r="J65" s="695"/>
      <c r="K65" s="695"/>
      <c r="L65" s="104"/>
    </row>
    <row r="66" spans="1:12">
      <c r="A66" s="102"/>
      <c r="B66" s="103"/>
      <c r="C66" s="695"/>
      <c r="D66" s="695"/>
      <c r="E66" s="695"/>
      <c r="F66" s="695"/>
      <c r="G66" s="695"/>
      <c r="H66" s="695"/>
      <c r="I66" s="695"/>
      <c r="J66" s="695"/>
      <c r="K66" s="695"/>
      <c r="L66" s="104"/>
    </row>
    <row r="67" spans="1:12">
      <c r="A67" s="102"/>
      <c r="B67" s="103"/>
      <c r="C67" s="695"/>
      <c r="D67" s="695"/>
      <c r="E67" s="695"/>
      <c r="F67" s="695"/>
      <c r="G67" s="695"/>
      <c r="H67" s="695"/>
      <c r="I67" s="695"/>
      <c r="J67" s="695"/>
      <c r="K67" s="695"/>
      <c r="L67" s="104"/>
    </row>
    <row r="68" spans="1:12">
      <c r="A68" s="102"/>
      <c r="B68" s="103"/>
      <c r="C68" s="695"/>
      <c r="D68" s="695"/>
      <c r="E68" s="695"/>
      <c r="F68" s="695"/>
      <c r="G68" s="695"/>
      <c r="H68" s="695"/>
      <c r="I68" s="695"/>
      <c r="J68" s="695"/>
      <c r="K68" s="695"/>
      <c r="L68" s="104"/>
    </row>
    <row r="69" spans="1:12">
      <c r="A69" s="102"/>
      <c r="B69" s="103"/>
      <c r="C69" s="695"/>
      <c r="D69" s="695"/>
      <c r="E69" s="695"/>
      <c r="F69" s="695"/>
      <c r="G69" s="695"/>
      <c r="H69" s="695"/>
      <c r="I69" s="695"/>
      <c r="J69" s="695"/>
      <c r="K69" s="695"/>
      <c r="L69" s="104"/>
    </row>
    <row r="70" spans="1:12">
      <c r="A70" s="102"/>
      <c r="B70" s="103"/>
      <c r="C70" s="695"/>
      <c r="D70" s="695"/>
      <c r="E70" s="695"/>
      <c r="F70" s="695"/>
      <c r="G70" s="695"/>
      <c r="H70" s="695"/>
      <c r="I70" s="695"/>
      <c r="J70" s="695"/>
      <c r="K70" s="695"/>
      <c r="L70" s="104"/>
    </row>
    <row r="71" spans="1:12">
      <c r="A71" s="102"/>
      <c r="B71" s="103"/>
      <c r="C71" s="480"/>
      <c r="D71" s="480"/>
      <c r="E71" s="480"/>
      <c r="F71" s="480"/>
      <c r="G71" s="480"/>
      <c r="H71" s="480"/>
      <c r="I71" s="480"/>
      <c r="J71" s="480"/>
      <c r="K71" s="480"/>
      <c r="L71" s="104"/>
    </row>
    <row r="72" spans="1:12" ht="21" customHeight="1">
      <c r="A72" s="102"/>
      <c r="B72" s="103"/>
      <c r="C72" s="103"/>
      <c r="D72" s="103"/>
      <c r="E72" s="103"/>
      <c r="F72" s="103"/>
      <c r="G72" s="103"/>
      <c r="H72" s="103"/>
      <c r="I72" s="109"/>
      <c r="J72" s="103"/>
      <c r="K72" s="103"/>
      <c r="L72" s="106"/>
    </row>
    <row r="73" spans="1:12" ht="18" customHeight="1">
      <c r="A73" s="102"/>
      <c r="B73" s="103"/>
      <c r="C73" s="458" t="s">
        <v>189</v>
      </c>
      <c r="D73" s="103"/>
      <c r="E73" s="103"/>
      <c r="F73" s="103"/>
      <c r="G73" s="103"/>
      <c r="H73" s="276" t="s">
        <v>188</v>
      </c>
      <c r="I73" s="502"/>
      <c r="J73" s="107" t="s">
        <v>97</v>
      </c>
      <c r="K73" s="678" t="s">
        <v>55</v>
      </c>
      <c r="L73" s="679"/>
    </row>
    <row r="74" spans="1:12" ht="5.25" customHeight="1">
      <c r="A74" s="102"/>
      <c r="B74" s="103"/>
      <c r="C74" s="498"/>
      <c r="D74" s="103"/>
      <c r="E74" s="103"/>
      <c r="F74" s="103"/>
      <c r="G74" s="103"/>
      <c r="H74" s="277"/>
      <c r="I74" s="16"/>
      <c r="J74" s="460"/>
      <c r="K74" s="460"/>
      <c r="L74" s="118"/>
    </row>
    <row r="75" spans="1:12" ht="25.35" customHeight="1">
      <c r="A75" s="102"/>
      <c r="B75" s="103"/>
      <c r="C75" s="103" t="s">
        <v>190</v>
      </c>
      <c r="D75" s="103"/>
      <c r="E75" s="103"/>
      <c r="F75" s="103"/>
      <c r="G75" s="458"/>
      <c r="H75" s="276" t="s">
        <v>401</v>
      </c>
      <c r="I75" s="501"/>
      <c r="J75" s="107" t="s">
        <v>100</v>
      </c>
      <c r="K75" s="678" t="s">
        <v>55</v>
      </c>
      <c r="L75" s="679"/>
    </row>
    <row r="76" spans="1:12" ht="9.6" customHeight="1" thickBot="1">
      <c r="A76" s="113"/>
      <c r="B76" s="114"/>
      <c r="C76" s="109"/>
      <c r="D76" s="114"/>
      <c r="E76" s="109"/>
      <c r="F76" s="109"/>
      <c r="G76" s="114"/>
      <c r="H76" s="276"/>
      <c r="I76" s="53"/>
      <c r="J76" s="109"/>
      <c r="K76" s="109"/>
      <c r="L76" s="106"/>
    </row>
    <row r="77" spans="1:12" ht="17.25" customHeight="1" thickBot="1">
      <c r="A77" s="113"/>
      <c r="B77" s="114"/>
      <c r="C77" s="680" t="s">
        <v>191</v>
      </c>
      <c r="D77" s="683"/>
      <c r="E77" s="683"/>
      <c r="F77" s="683"/>
      <c r="G77" s="683"/>
      <c r="H77" s="276" t="s">
        <v>187</v>
      </c>
      <c r="I77" s="352" t="str">
        <f>IF(OR(I75="",I73=""),"",(I73/I75)*100-100)</f>
        <v/>
      </c>
      <c r="J77" s="82" t="s">
        <v>98</v>
      </c>
      <c r="K77" s="82"/>
      <c r="L77" s="118"/>
    </row>
    <row r="78" spans="1:12" ht="14.25">
      <c r="A78" s="113"/>
      <c r="B78" s="114"/>
      <c r="C78" s="683"/>
      <c r="D78" s="683"/>
      <c r="E78" s="683"/>
      <c r="F78" s="683"/>
      <c r="G78" s="683"/>
      <c r="H78" s="461"/>
      <c r="I78" s="54"/>
      <c r="J78" s="119"/>
      <c r="K78" s="82"/>
      <c r="L78" s="120"/>
    </row>
    <row r="79" spans="1:12">
      <c r="A79" s="113"/>
      <c r="B79" s="114"/>
      <c r="C79" s="686" t="s">
        <v>144</v>
      </c>
      <c r="D79" s="686"/>
      <c r="E79" s="686"/>
      <c r="F79" s="115">
        <f>IF(I75&lt;=0.01,25,IF(I75&lt;=0.03,25,IF(I75&lt;=0.1,20,IF(I75&lt;=1,15,IF(I75&gt;1,10)))))</f>
        <v>25</v>
      </c>
      <c r="G79" s="115"/>
      <c r="H79" s="116">
        <f>IF(I75&lt;=0.01,-25,IF(I75&lt;=0.03,-25,IF(I75&lt;=0.1,-20,IF(I75&lt;=1,-15,IF(I75&gt;1,-10)))))</f>
        <v>-25</v>
      </c>
      <c r="I79" s="461"/>
      <c r="J79" s="121"/>
      <c r="K79" s="127"/>
      <c r="L79" s="104"/>
    </row>
    <row r="80" spans="1:12">
      <c r="A80" s="113"/>
      <c r="B80" s="114"/>
      <c r="C80" s="117"/>
      <c r="D80" s="117"/>
      <c r="E80" s="115"/>
      <c r="F80" s="115"/>
      <c r="G80" s="116"/>
      <c r="H80" s="109"/>
      <c r="I80" s="461"/>
      <c r="J80" s="121"/>
      <c r="K80" s="128"/>
      <c r="L80" s="104"/>
    </row>
    <row r="81" spans="1:12" ht="15.75" customHeight="1">
      <c r="A81" s="102" t="s">
        <v>151</v>
      </c>
      <c r="B81" s="114"/>
      <c r="C81" s="117"/>
      <c r="D81" s="117"/>
      <c r="E81" s="115"/>
      <c r="F81" s="115"/>
      <c r="G81" s="116" t="s">
        <v>152</v>
      </c>
      <c r="H81" s="109"/>
      <c r="I81" s="461"/>
      <c r="J81" s="121"/>
      <c r="K81" s="109"/>
      <c r="L81" s="104"/>
    </row>
    <row r="82" spans="1:12" ht="15" customHeight="1">
      <c r="A82" s="113"/>
      <c r="B82" s="114"/>
      <c r="C82" s="103"/>
      <c r="D82" s="103"/>
      <c r="E82" s="103"/>
      <c r="F82" s="103"/>
      <c r="G82" s="103"/>
      <c r="H82" s="103"/>
      <c r="I82" s="103"/>
      <c r="J82" s="103"/>
      <c r="K82" s="103"/>
      <c r="L82" s="104"/>
    </row>
    <row r="83" spans="1:12" ht="15" customHeight="1">
      <c r="A83" s="113"/>
      <c r="B83" s="114"/>
      <c r="C83" s="103"/>
      <c r="D83" s="103"/>
      <c r="E83" s="103"/>
      <c r="F83" s="103"/>
      <c r="G83" s="103"/>
      <c r="H83" s="103"/>
      <c r="I83" s="103"/>
      <c r="J83" s="103"/>
      <c r="K83" s="103"/>
      <c r="L83" s="104"/>
    </row>
    <row r="84" spans="1:12" ht="15" customHeight="1">
      <c r="A84" s="113"/>
      <c r="B84" s="114"/>
      <c r="C84" s="103"/>
      <c r="D84" s="103"/>
      <c r="E84" s="103"/>
      <c r="F84" s="103"/>
      <c r="G84" s="103"/>
      <c r="H84" s="103"/>
      <c r="I84" s="103"/>
      <c r="J84" s="103"/>
      <c r="K84" s="103"/>
      <c r="L84" s="104"/>
    </row>
    <row r="85" spans="1:12" ht="15" customHeight="1">
      <c r="A85" s="113"/>
      <c r="B85" s="114"/>
      <c r="C85" s="103"/>
      <c r="D85" s="103"/>
      <c r="E85" s="103"/>
      <c r="F85" s="103"/>
      <c r="G85" s="103"/>
      <c r="H85" s="103"/>
      <c r="I85" s="103"/>
      <c r="J85" s="103"/>
      <c r="K85" s="103"/>
      <c r="L85" s="104"/>
    </row>
    <row r="86" spans="1:12" ht="15" customHeight="1">
      <c r="A86" s="113"/>
      <c r="B86" s="114"/>
      <c r="C86" s="103"/>
      <c r="D86" s="103"/>
      <c r="E86" s="103"/>
      <c r="F86" s="103"/>
      <c r="G86" s="103"/>
      <c r="H86" s="103"/>
      <c r="I86" s="103"/>
      <c r="J86" s="103"/>
      <c r="K86" s="103"/>
      <c r="L86" s="104"/>
    </row>
    <row r="87" spans="1:12" ht="15" customHeight="1">
      <c r="A87" s="113"/>
      <c r="B87" s="114"/>
      <c r="C87" s="103"/>
      <c r="D87" s="103"/>
      <c r="E87" s="103"/>
      <c r="F87" s="103"/>
      <c r="G87" s="103"/>
      <c r="H87" s="103"/>
      <c r="I87" s="103"/>
      <c r="J87" s="103"/>
      <c r="K87" s="103"/>
      <c r="L87" s="104"/>
    </row>
    <row r="88" spans="1:12" ht="15" customHeight="1">
      <c r="A88" s="113"/>
      <c r="B88" s="114"/>
      <c r="C88" s="103"/>
      <c r="D88" s="103"/>
      <c r="E88" s="103"/>
      <c r="F88" s="103"/>
      <c r="G88" s="103"/>
      <c r="H88" s="103"/>
      <c r="I88" s="103"/>
      <c r="J88" s="103"/>
      <c r="K88" s="103"/>
      <c r="L88" s="104"/>
    </row>
    <row r="89" spans="1:12" ht="15" customHeight="1">
      <c r="A89" s="113"/>
      <c r="B89" s="114"/>
      <c r="C89" s="103"/>
      <c r="D89" s="103"/>
      <c r="E89" s="103"/>
      <c r="F89" s="103"/>
      <c r="G89" s="103"/>
      <c r="H89" s="103"/>
      <c r="I89" s="103"/>
      <c r="J89" s="103"/>
      <c r="K89" s="103"/>
      <c r="L89" s="104"/>
    </row>
    <row r="90" spans="1:12" s="10" customFormat="1" ht="13.7" customHeight="1">
      <c r="A90" s="102"/>
      <c r="B90" s="103"/>
      <c r="C90" s="103"/>
      <c r="D90" s="103"/>
      <c r="E90" s="103"/>
      <c r="F90" s="103"/>
      <c r="G90" s="103"/>
      <c r="H90" s="103"/>
      <c r="I90" s="103"/>
      <c r="J90" s="103"/>
      <c r="K90" s="103"/>
      <c r="L90" s="104"/>
    </row>
    <row r="91" spans="1:12" ht="15.75" customHeight="1">
      <c r="A91" s="102" t="s">
        <v>151</v>
      </c>
      <c r="B91" s="114"/>
      <c r="C91" s="117"/>
      <c r="D91" s="117"/>
      <c r="E91" s="115"/>
      <c r="F91" s="115"/>
      <c r="G91" s="116" t="s">
        <v>312</v>
      </c>
      <c r="H91" s="109"/>
      <c r="I91" s="461"/>
      <c r="J91" s="121"/>
      <c r="K91" s="109"/>
      <c r="L91" s="104"/>
    </row>
    <row r="92" spans="1:12" ht="15" customHeight="1">
      <c r="A92" s="113"/>
      <c r="B92" s="114"/>
      <c r="C92" s="103"/>
      <c r="D92" s="103"/>
      <c r="E92" s="103"/>
      <c r="F92" s="103"/>
      <c r="G92" s="103"/>
      <c r="H92" s="103"/>
      <c r="I92" s="103"/>
      <c r="J92" s="103"/>
      <c r="K92" s="103"/>
      <c r="L92" s="104"/>
    </row>
    <row r="93" spans="1:12" ht="15" customHeight="1">
      <c r="A93" s="113"/>
      <c r="B93" s="114"/>
      <c r="C93" s="103"/>
      <c r="D93" s="103"/>
      <c r="E93" s="103"/>
      <c r="F93" s="103"/>
      <c r="G93" s="103"/>
      <c r="H93" s="103"/>
      <c r="I93" s="103"/>
      <c r="J93" s="103"/>
      <c r="K93" s="103"/>
      <c r="L93" s="104"/>
    </row>
    <row r="94" spans="1:12" ht="15" customHeight="1">
      <c r="A94" s="113"/>
      <c r="B94" s="114"/>
      <c r="C94" s="103"/>
      <c r="D94" s="103"/>
      <c r="E94" s="103"/>
      <c r="F94" s="103"/>
      <c r="G94" s="103"/>
      <c r="H94" s="103"/>
      <c r="I94" s="103"/>
      <c r="J94" s="103"/>
      <c r="K94" s="103"/>
      <c r="L94" s="104"/>
    </row>
    <row r="95" spans="1:12" ht="15" customHeight="1">
      <c r="A95" s="113"/>
      <c r="B95" s="114"/>
      <c r="C95" s="103"/>
      <c r="D95" s="103"/>
      <c r="E95" s="103"/>
      <c r="F95" s="103"/>
      <c r="G95" s="103"/>
      <c r="H95" s="103"/>
      <c r="I95" s="103"/>
      <c r="J95" s="103"/>
      <c r="K95" s="103"/>
      <c r="L95" s="104"/>
    </row>
    <row r="96" spans="1:12" ht="15" customHeight="1">
      <c r="A96" s="113"/>
      <c r="B96" s="114"/>
      <c r="C96" s="103"/>
      <c r="D96" s="103"/>
      <c r="E96" s="103"/>
      <c r="F96" s="103"/>
      <c r="G96" s="103"/>
      <c r="H96" s="103"/>
      <c r="I96" s="103"/>
      <c r="J96" s="103"/>
      <c r="K96" s="103"/>
      <c r="L96" s="104"/>
    </row>
    <row r="97" spans="1:12" ht="15" customHeight="1">
      <c r="A97" s="113"/>
      <c r="B97" s="114"/>
      <c r="C97" s="103"/>
      <c r="D97" s="103"/>
      <c r="E97" s="103"/>
      <c r="F97" s="103"/>
      <c r="G97" s="103"/>
      <c r="H97" s="103"/>
      <c r="I97" s="103"/>
      <c r="J97" s="103"/>
      <c r="K97" s="103"/>
      <c r="L97" s="104"/>
    </row>
    <row r="98" spans="1:12" ht="15" customHeight="1">
      <c r="A98" s="113"/>
      <c r="B98" s="114"/>
      <c r="C98" s="103"/>
      <c r="D98" s="103"/>
      <c r="E98" s="103"/>
      <c r="F98" s="103"/>
      <c r="G98" s="103"/>
      <c r="H98" s="103"/>
      <c r="I98" s="103"/>
      <c r="J98" s="103"/>
      <c r="K98" s="103"/>
      <c r="L98" s="104"/>
    </row>
    <row r="99" spans="1:12" ht="15" customHeight="1">
      <c r="A99" s="113"/>
      <c r="B99" s="114"/>
      <c r="C99" s="103"/>
      <c r="D99" s="103"/>
      <c r="E99" s="103"/>
      <c r="F99" s="103"/>
      <c r="G99" s="103"/>
      <c r="H99" s="103"/>
      <c r="I99" s="103"/>
      <c r="J99" s="103"/>
      <c r="K99" s="103"/>
      <c r="L99" s="104"/>
    </row>
    <row r="100" spans="1:12" s="10" customFormat="1" ht="13.7" customHeight="1">
      <c r="A100" s="102"/>
      <c r="B100" s="103"/>
      <c r="C100" s="103"/>
      <c r="D100" s="103"/>
      <c r="E100" s="103"/>
      <c r="F100" s="103"/>
      <c r="G100" s="103"/>
      <c r="H100" s="103"/>
      <c r="I100" s="103"/>
      <c r="J100" s="103"/>
      <c r="K100" s="103"/>
      <c r="L100" s="104"/>
    </row>
    <row r="101" spans="1:12" ht="14.25" thickBot="1">
      <c r="A101" s="122"/>
      <c r="B101" s="123"/>
      <c r="C101" s="123"/>
      <c r="D101" s="123"/>
      <c r="E101" s="123"/>
      <c r="F101" s="123"/>
      <c r="G101" s="123"/>
      <c r="H101" s="123"/>
      <c r="I101" s="123"/>
      <c r="J101" s="123"/>
      <c r="K101" s="123"/>
      <c r="L101" s="124"/>
    </row>
  </sheetData>
  <sheetProtection password="CC9A" sheet="1" objects="1" scenarios="1"/>
  <mergeCells count="48">
    <mergeCell ref="C53:E53"/>
    <mergeCell ref="B38:J39"/>
    <mergeCell ref="C45:G45"/>
    <mergeCell ref="K45:L45"/>
    <mergeCell ref="A2:L2"/>
    <mergeCell ref="C3:J3"/>
    <mergeCell ref="K3:L3"/>
    <mergeCell ref="C4:G4"/>
    <mergeCell ref="I4:L4"/>
    <mergeCell ref="A3:B3"/>
    <mergeCell ref="A4:B4"/>
    <mergeCell ref="A5:B5"/>
    <mergeCell ref="C8:K12"/>
    <mergeCell ref="C15:K17"/>
    <mergeCell ref="C19:I19"/>
    <mergeCell ref="J19:K19"/>
    <mergeCell ref="C36:G36"/>
    <mergeCell ref="C79:E79"/>
    <mergeCell ref="C77:G78"/>
    <mergeCell ref="A50:L50"/>
    <mergeCell ref="A52:B52"/>
    <mergeCell ref="A53:B53"/>
    <mergeCell ref="K75:L75"/>
    <mergeCell ref="C61:K62"/>
    <mergeCell ref="C65:K70"/>
    <mergeCell ref="A51:B51"/>
    <mergeCell ref="K73:L73"/>
    <mergeCell ref="C51:J51"/>
    <mergeCell ref="K51:L51"/>
    <mergeCell ref="C56:G57"/>
    <mergeCell ref="I52:L52"/>
    <mergeCell ref="K36:L36"/>
    <mergeCell ref="C5:E5"/>
    <mergeCell ref="K5:L5"/>
    <mergeCell ref="K53:L53"/>
    <mergeCell ref="C58:E58"/>
    <mergeCell ref="C52:G52"/>
    <mergeCell ref="K24:L24"/>
    <mergeCell ref="K26:L26"/>
    <mergeCell ref="K30:L30"/>
    <mergeCell ref="K27:L27"/>
    <mergeCell ref="K28:L28"/>
    <mergeCell ref="K25:L25"/>
    <mergeCell ref="K29:L29"/>
    <mergeCell ref="C33:H33"/>
    <mergeCell ref="C34:J34"/>
    <mergeCell ref="C35:H35"/>
    <mergeCell ref="K47:L47"/>
  </mergeCells>
  <phoneticPr fontId="3"/>
  <conditionalFormatting sqref="I77">
    <cfRule type="expression" dxfId="15" priority="10" stopIfTrue="1">
      <formula>OR(+$I$77&gt;$F$79,$I$77&lt;$H$79)</formula>
    </cfRule>
  </conditionalFormatting>
  <conditionalFormatting sqref="I56">
    <cfRule type="expression" dxfId="14" priority="9" stopIfTrue="1">
      <formula>OR(+$I$56&gt;$F$58,$I$56&lt;$H$58)</formula>
    </cfRule>
  </conditionalFormatting>
  <conditionalFormatting sqref="A21">
    <cfRule type="expression" dxfId="13" priority="8" stopIfTrue="1">
      <formula>$J$19="①"</formula>
    </cfRule>
  </conditionalFormatting>
  <conditionalFormatting sqref="I45">
    <cfRule type="expression" dxfId="12" priority="7">
      <formula>$J$19="②"</formula>
    </cfRule>
  </conditionalFormatting>
  <conditionalFormatting sqref="A38">
    <cfRule type="expression" dxfId="11" priority="6" stopIfTrue="1">
      <formula>$J$19="②"</formula>
    </cfRule>
  </conditionalFormatting>
  <conditionalFormatting sqref="I24:I29">
    <cfRule type="expression" dxfId="10" priority="5">
      <formula>$J$19="①"</formula>
    </cfRule>
  </conditionalFormatting>
  <conditionalFormatting sqref="I30">
    <cfRule type="expression" dxfId="9" priority="4">
      <formula>$J$19="①"</formula>
    </cfRule>
  </conditionalFormatting>
  <conditionalFormatting sqref="I36">
    <cfRule type="expression" dxfId="8" priority="3">
      <formula>$J$19="①"</formula>
    </cfRule>
  </conditionalFormatting>
  <conditionalFormatting sqref="I32">
    <cfRule type="expression" dxfId="7" priority="1">
      <formula>$J$19="①"</formula>
    </cfRule>
  </conditionalFormatting>
  <dataValidations count="2">
    <dataValidation type="list" allowBlank="1" showInputMessage="1" showErrorMessage="1" sqref="I32">
      <formula1>"（選択）,湿　式,乾　式"</formula1>
    </dataValidation>
    <dataValidation type="list" allowBlank="1" showInputMessage="1" showErrorMessage="1" sqref="J19">
      <formula1>"（選択して下さい）,①,②"</formula1>
    </dataValidation>
  </dataValidations>
  <pageMargins left="0.78740157480314965" right="0.51181102362204722" top="0.59055118110236227" bottom="0.59055118110236227" header="0.19685039370078741" footer="0.19685039370078741"/>
  <pageSetup paperSize="9" fitToHeight="0" orientation="portrait" horizontalDpi="360" verticalDpi="36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N106"/>
  <sheetViews>
    <sheetView view="pageBreakPreview" zoomScaleNormal="100" zoomScaleSheetLayoutView="100" workbookViewId="0">
      <selection activeCell="D5" sqref="D5:F5"/>
    </sheetView>
  </sheetViews>
  <sheetFormatPr defaultColWidth="9" defaultRowHeight="13.5"/>
  <cols>
    <col min="1" max="1" width="4" style="4" customWidth="1"/>
    <col min="2" max="2" width="4.625" style="4" customWidth="1"/>
    <col min="3" max="4" width="9.125" style="4" customWidth="1"/>
    <col min="5" max="5" width="8.125" style="4" customWidth="1"/>
    <col min="6" max="6" width="7.875" style="4" customWidth="1"/>
    <col min="7" max="7" width="8.125" style="4" customWidth="1"/>
    <col min="8" max="8" width="9.125" style="4" customWidth="1"/>
    <col min="9" max="9" width="8.5" style="4" customWidth="1"/>
    <col min="10" max="10" width="7.5" style="4" customWidth="1"/>
    <col min="11" max="11" width="6.125" style="4" customWidth="1"/>
    <col min="12" max="12" width="8.375" style="4" customWidth="1"/>
    <col min="13" max="13" width="5.625" style="4" customWidth="1"/>
    <col min="14" max="16384" width="9" style="4"/>
  </cols>
  <sheetData>
    <row r="1" spans="1:12" ht="15" customHeight="1" thickBot="1">
      <c r="A1" s="5"/>
      <c r="B1" s="5"/>
      <c r="C1" s="5"/>
      <c r="D1" s="5"/>
      <c r="E1" s="5"/>
      <c r="F1" s="5"/>
      <c r="G1" s="5"/>
      <c r="H1" s="5"/>
      <c r="I1" s="5"/>
      <c r="J1" s="5"/>
      <c r="K1" s="5"/>
      <c r="L1" s="5"/>
    </row>
    <row r="2" spans="1:12" s="10" customFormat="1" ht="18.75" customHeight="1">
      <c r="A2" s="687" t="s">
        <v>145</v>
      </c>
      <c r="B2" s="688"/>
      <c r="C2" s="688"/>
      <c r="D2" s="688"/>
      <c r="E2" s="688"/>
      <c r="F2" s="688"/>
      <c r="G2" s="688"/>
      <c r="H2" s="688"/>
      <c r="I2" s="688"/>
      <c r="J2" s="688"/>
      <c r="K2" s="688"/>
      <c r="L2" s="689"/>
    </row>
    <row r="3" spans="1:12" s="10" customFormat="1" ht="28.5" customHeight="1">
      <c r="A3" s="696" t="s">
        <v>284</v>
      </c>
      <c r="B3" s="697"/>
      <c r="C3" s="698" t="str">
        <f>表紙!B3&amp;"　　（２．熱効率）"</f>
        <v>ティルティングパン　　（２．熱効率）</v>
      </c>
      <c r="D3" s="698"/>
      <c r="E3" s="698"/>
      <c r="F3" s="698"/>
      <c r="G3" s="698"/>
      <c r="H3" s="698"/>
      <c r="I3" s="702"/>
      <c r="J3" s="698"/>
      <c r="K3" s="698" t="str">
        <f xml:space="preserve"> IF(表紙!$I$12="選択してください","","ガス種："&amp;表紙!$I$12)</f>
        <v/>
      </c>
      <c r="L3" s="699"/>
    </row>
    <row r="4" spans="1:12" s="10" customFormat="1" ht="17.25" customHeight="1" thickBot="1">
      <c r="A4" s="690" t="s">
        <v>285</v>
      </c>
      <c r="B4" s="691"/>
      <c r="C4" s="676" t="str">
        <f>IF(表紙!$B$6=0,"",表紙!$B$6)</f>
        <v/>
      </c>
      <c r="D4" s="676"/>
      <c r="E4" s="676"/>
      <c r="F4" s="676"/>
      <c r="G4" s="676"/>
      <c r="H4" s="676"/>
      <c r="I4" s="434" t="s">
        <v>102</v>
      </c>
      <c r="J4" s="677" t="str">
        <f>IF(表紙!$H$5=0,"",表紙!$H$5)</f>
        <v/>
      </c>
      <c r="K4" s="718"/>
      <c r="L4" s="719"/>
    </row>
    <row r="5" spans="1:12" s="10" customFormat="1" ht="15.75" customHeight="1">
      <c r="A5" s="707" t="s">
        <v>8</v>
      </c>
      <c r="B5" s="708"/>
      <c r="C5" s="708" t="s">
        <v>22</v>
      </c>
      <c r="D5" s="712"/>
      <c r="E5" s="712"/>
      <c r="F5" s="712"/>
      <c r="G5" s="708" t="s">
        <v>23</v>
      </c>
      <c r="H5" s="343"/>
      <c r="I5" s="708" t="s">
        <v>32</v>
      </c>
      <c r="J5" s="343"/>
      <c r="K5" s="717" t="s">
        <v>386</v>
      </c>
      <c r="L5" s="339"/>
    </row>
    <row r="6" spans="1:12" s="10" customFormat="1" ht="15.75" customHeight="1" thickBot="1">
      <c r="A6" s="709" t="s">
        <v>15</v>
      </c>
      <c r="B6" s="619"/>
      <c r="C6" s="619"/>
      <c r="D6" s="713"/>
      <c r="E6" s="713"/>
      <c r="F6" s="713"/>
      <c r="G6" s="619"/>
      <c r="H6" s="344"/>
      <c r="I6" s="619"/>
      <c r="J6" s="344"/>
      <c r="K6" s="619"/>
      <c r="L6" s="9"/>
    </row>
    <row r="7" spans="1:12" s="10" customFormat="1" ht="6.75" customHeight="1">
      <c r="A7" s="301"/>
      <c r="B7" s="302"/>
      <c r="C7" s="302"/>
      <c r="D7" s="503"/>
      <c r="E7" s="503"/>
      <c r="F7" s="503"/>
      <c r="G7" s="303"/>
      <c r="H7" s="154"/>
      <c r="I7" s="302"/>
      <c r="J7" s="154"/>
      <c r="K7" s="303"/>
      <c r="L7" s="504"/>
    </row>
    <row r="8" spans="1:12">
      <c r="A8" s="113"/>
      <c r="B8" s="129" t="s">
        <v>89</v>
      </c>
      <c r="C8" s="114"/>
      <c r="D8" s="103"/>
      <c r="E8" s="103"/>
      <c r="F8" s="103"/>
      <c r="G8" s="103"/>
      <c r="H8" s="103"/>
      <c r="I8" s="103"/>
      <c r="J8" s="103"/>
      <c r="K8" s="103"/>
      <c r="L8" s="104"/>
    </row>
    <row r="9" spans="1:12" ht="15" customHeight="1">
      <c r="A9" s="131"/>
      <c r="B9" s="435"/>
      <c r="C9" s="710" t="s">
        <v>366</v>
      </c>
      <c r="D9" s="711"/>
      <c r="E9" s="711"/>
      <c r="F9" s="711"/>
      <c r="G9" s="711"/>
      <c r="H9" s="711"/>
      <c r="I9" s="711"/>
      <c r="J9" s="711"/>
      <c r="K9" s="711"/>
      <c r="L9" s="104"/>
    </row>
    <row r="10" spans="1:12" ht="15" customHeight="1">
      <c r="A10" s="131"/>
      <c r="B10" s="435"/>
      <c r="C10" s="711"/>
      <c r="D10" s="711"/>
      <c r="E10" s="711"/>
      <c r="F10" s="711"/>
      <c r="G10" s="711"/>
      <c r="H10" s="711"/>
      <c r="I10" s="711"/>
      <c r="J10" s="711"/>
      <c r="K10" s="711"/>
      <c r="L10" s="104"/>
    </row>
    <row r="11" spans="1:12" ht="15" customHeight="1">
      <c r="A11" s="131"/>
      <c r="B11" s="435"/>
      <c r="C11" s="711"/>
      <c r="D11" s="711"/>
      <c r="E11" s="711"/>
      <c r="F11" s="711"/>
      <c r="G11" s="711"/>
      <c r="H11" s="711"/>
      <c r="I11" s="711"/>
      <c r="J11" s="711"/>
      <c r="K11" s="711"/>
      <c r="L11" s="104"/>
    </row>
    <row r="12" spans="1:12" ht="15" customHeight="1">
      <c r="A12" s="131"/>
      <c r="B12" s="435"/>
      <c r="C12" s="711"/>
      <c r="D12" s="711"/>
      <c r="E12" s="711"/>
      <c r="F12" s="711"/>
      <c r="G12" s="711"/>
      <c r="H12" s="711"/>
      <c r="I12" s="711"/>
      <c r="J12" s="711"/>
      <c r="K12" s="711"/>
      <c r="L12" s="104"/>
    </row>
    <row r="13" spans="1:12" ht="22.7" customHeight="1">
      <c r="A13" s="131"/>
      <c r="B13" s="435"/>
      <c r="C13" s="711"/>
      <c r="D13" s="711"/>
      <c r="E13" s="711"/>
      <c r="F13" s="711"/>
      <c r="G13" s="711"/>
      <c r="H13" s="711"/>
      <c r="I13" s="711"/>
      <c r="J13" s="711"/>
      <c r="K13" s="711"/>
      <c r="L13" s="104"/>
    </row>
    <row r="14" spans="1:12" ht="18.600000000000001" customHeight="1">
      <c r="A14" s="132"/>
      <c r="B14" s="133"/>
      <c r="C14" s="711"/>
      <c r="D14" s="711"/>
      <c r="E14" s="711"/>
      <c r="F14" s="711"/>
      <c r="G14" s="711"/>
      <c r="H14" s="711"/>
      <c r="I14" s="711"/>
      <c r="J14" s="711"/>
      <c r="K14" s="711"/>
      <c r="L14" s="104"/>
    </row>
    <row r="15" spans="1:12" ht="15.6" customHeight="1">
      <c r="A15" s="131"/>
      <c r="B15" s="435"/>
      <c r="C15" s="134"/>
      <c r="D15" s="134"/>
      <c r="E15" s="134"/>
      <c r="F15" s="134"/>
      <c r="G15" s="134"/>
      <c r="H15" s="134"/>
      <c r="I15" s="134"/>
      <c r="J15" s="134"/>
      <c r="K15" s="134"/>
      <c r="L15" s="104"/>
    </row>
    <row r="16" spans="1:12" ht="14.1" customHeight="1">
      <c r="A16" s="113"/>
      <c r="B16" s="114"/>
      <c r="C16" s="103"/>
      <c r="D16" s="134"/>
      <c r="E16" s="134"/>
      <c r="F16" s="134"/>
      <c r="G16" s="134"/>
      <c r="H16" s="134"/>
      <c r="I16" s="134"/>
      <c r="J16" s="134"/>
      <c r="K16" s="134"/>
      <c r="L16" s="104"/>
    </row>
    <row r="17" spans="1:14" ht="15" customHeight="1">
      <c r="A17" s="113"/>
      <c r="B17" s="114"/>
      <c r="C17" s="103"/>
      <c r="D17" s="114"/>
      <c r="E17" s="103"/>
      <c r="F17" s="103"/>
      <c r="G17" s="114"/>
      <c r="H17" s="103"/>
      <c r="I17" s="109" t="s">
        <v>8</v>
      </c>
      <c r="J17" s="109" t="s">
        <v>15</v>
      </c>
      <c r="K17" s="103"/>
      <c r="L17" s="104"/>
    </row>
    <row r="18" spans="1:14" ht="17.25" customHeight="1">
      <c r="A18" s="113"/>
      <c r="B18" s="114"/>
      <c r="C18" s="135" t="s">
        <v>195</v>
      </c>
      <c r="D18" s="114"/>
      <c r="E18" s="103"/>
      <c r="F18" s="103"/>
      <c r="G18" s="114"/>
      <c r="H18" s="278" t="s">
        <v>192</v>
      </c>
      <c r="I18" s="353"/>
      <c r="J18" s="353"/>
      <c r="K18" s="138" t="s">
        <v>63</v>
      </c>
      <c r="L18" s="139" t="s">
        <v>38</v>
      </c>
      <c r="N18" s="10"/>
    </row>
    <row r="19" spans="1:14" ht="17.25" customHeight="1">
      <c r="A19" s="113"/>
      <c r="B19" s="114"/>
      <c r="C19" s="137" t="s">
        <v>196</v>
      </c>
      <c r="D19" s="114"/>
      <c r="E19" s="103"/>
      <c r="F19" s="103"/>
      <c r="G19" s="114"/>
      <c r="H19" s="276" t="s">
        <v>287</v>
      </c>
      <c r="I19" s="354"/>
      <c r="J19" s="354"/>
      <c r="K19" s="138" t="s">
        <v>64</v>
      </c>
      <c r="L19" s="139" t="s">
        <v>37</v>
      </c>
      <c r="N19" s="10"/>
    </row>
    <row r="20" spans="1:14" ht="17.25" customHeight="1">
      <c r="A20" s="113"/>
      <c r="B20" s="114"/>
      <c r="C20" s="279" t="s">
        <v>197</v>
      </c>
      <c r="D20" s="114"/>
      <c r="E20" s="103"/>
      <c r="F20" s="103"/>
      <c r="G20" s="114"/>
      <c r="H20" s="276" t="s">
        <v>288</v>
      </c>
      <c r="I20" s="354"/>
      <c r="J20" s="354"/>
      <c r="K20" s="138" t="s">
        <v>64</v>
      </c>
      <c r="L20" s="139" t="s">
        <v>37</v>
      </c>
    </row>
    <row r="21" spans="1:14" ht="17.25" customHeight="1">
      <c r="A21" s="113"/>
      <c r="B21" s="114"/>
      <c r="C21" s="135" t="s">
        <v>338</v>
      </c>
      <c r="D21" s="114"/>
      <c r="E21" s="110"/>
      <c r="F21" s="114"/>
      <c r="G21" s="114"/>
      <c r="H21" s="276" t="s">
        <v>193</v>
      </c>
      <c r="I21" s="355">
        <v>4.1900000000000004</v>
      </c>
      <c r="J21" s="355">
        <v>4.1900000000000004</v>
      </c>
      <c r="K21" s="107" t="s">
        <v>103</v>
      </c>
      <c r="L21" s="140"/>
      <c r="N21" s="11"/>
    </row>
    <row r="22" spans="1:14" ht="19.5" customHeight="1">
      <c r="A22" s="113"/>
      <c r="B22" s="114"/>
      <c r="C22" s="720" t="s">
        <v>368</v>
      </c>
      <c r="D22" s="720"/>
      <c r="E22" s="720"/>
      <c r="F22" s="441"/>
      <c r="G22" s="114"/>
      <c r="H22" s="278" t="s">
        <v>367</v>
      </c>
      <c r="I22" s="505" t="str">
        <f>IF(I19="","",(I26*I27*(I29+I30-I31)*273/3600/101.3/(273+I28)))</f>
        <v/>
      </c>
      <c r="J22" s="505" t="str">
        <f>IF(J19="","",(J26*J27*(J29+J30-J31)*273/3600/101.3/(273+J28)))</f>
        <v/>
      </c>
      <c r="K22" s="138" t="s">
        <v>65</v>
      </c>
      <c r="L22" s="139" t="s">
        <v>55</v>
      </c>
      <c r="N22" s="11"/>
    </row>
    <row r="23" spans="1:14" ht="19.5" customHeight="1">
      <c r="A23" s="113"/>
      <c r="B23" s="114"/>
      <c r="C23" s="486" t="s">
        <v>194</v>
      </c>
      <c r="D23" s="487"/>
      <c r="E23" s="292"/>
      <c r="F23" s="292"/>
      <c r="G23" s="506"/>
      <c r="H23" s="494"/>
      <c r="I23" s="507"/>
      <c r="J23" s="155"/>
      <c r="K23" s="508"/>
      <c r="L23" s="142"/>
      <c r="N23" s="11"/>
    </row>
    <row r="24" spans="1:14" ht="19.5" customHeight="1">
      <c r="A24" s="113"/>
      <c r="B24" s="114"/>
      <c r="C24" s="441"/>
      <c r="D24" s="441"/>
      <c r="E24" s="441"/>
      <c r="F24" s="441"/>
      <c r="G24" s="162"/>
      <c r="H24" s="507"/>
      <c r="I24" s="507"/>
      <c r="J24" s="155"/>
      <c r="K24" s="155"/>
      <c r="L24" s="142"/>
      <c r="N24" s="11"/>
    </row>
    <row r="25" spans="1:14" ht="19.5" customHeight="1">
      <c r="A25" s="113"/>
      <c r="B25" s="114"/>
      <c r="C25" s="441"/>
      <c r="D25" s="441"/>
      <c r="E25" s="441"/>
      <c r="F25" s="441"/>
      <c r="G25" s="136"/>
      <c r="H25" s="509"/>
      <c r="I25" s="509"/>
      <c r="J25" s="138"/>
      <c r="K25" s="138"/>
      <c r="L25" s="142"/>
      <c r="N25" s="10"/>
    </row>
    <row r="26" spans="1:14" ht="16.5" customHeight="1">
      <c r="A26" s="113"/>
      <c r="B26" s="114"/>
      <c r="C26" s="510" t="s">
        <v>198</v>
      </c>
      <c r="D26" s="110"/>
      <c r="E26" s="110"/>
      <c r="F26" s="206"/>
      <c r="G26" s="485"/>
      <c r="H26" s="482" t="s">
        <v>326</v>
      </c>
      <c r="I26" s="356"/>
      <c r="J26" s="516"/>
      <c r="K26" s="300" t="s">
        <v>341</v>
      </c>
      <c r="L26" s="139" t="s">
        <v>55</v>
      </c>
      <c r="N26" s="11"/>
    </row>
    <row r="27" spans="1:14" ht="16.7" customHeight="1">
      <c r="A27" s="113"/>
      <c r="B27" s="114"/>
      <c r="C27" s="511" t="s">
        <v>199</v>
      </c>
      <c r="D27" s="206"/>
      <c r="E27" s="206"/>
      <c r="F27" s="206"/>
      <c r="G27" s="512"/>
      <c r="H27" s="482" t="s">
        <v>327</v>
      </c>
      <c r="I27" s="517"/>
      <c r="J27" s="517"/>
      <c r="K27" s="508" t="s">
        <v>95</v>
      </c>
      <c r="L27" s="139" t="s">
        <v>69</v>
      </c>
      <c r="N27" s="11"/>
    </row>
    <row r="28" spans="1:14" ht="17.25" customHeight="1">
      <c r="A28" s="113"/>
      <c r="B28" s="114"/>
      <c r="C28" s="511" t="s">
        <v>200</v>
      </c>
      <c r="D28" s="206"/>
      <c r="E28" s="206"/>
      <c r="F28" s="206"/>
      <c r="G28" s="110"/>
      <c r="H28" s="482" t="s">
        <v>328</v>
      </c>
      <c r="I28" s="357"/>
      <c r="J28" s="518"/>
      <c r="K28" s="490" t="s">
        <v>64</v>
      </c>
      <c r="L28" s="139" t="s">
        <v>37</v>
      </c>
      <c r="N28" s="52"/>
    </row>
    <row r="29" spans="1:14" ht="17.25" customHeight="1">
      <c r="A29" s="113"/>
      <c r="B29" s="114"/>
      <c r="C29" s="510" t="s">
        <v>201</v>
      </c>
      <c r="D29" s="110"/>
      <c r="E29" s="110"/>
      <c r="F29" s="110"/>
      <c r="G29" s="110"/>
      <c r="H29" s="482" t="s">
        <v>329</v>
      </c>
      <c r="I29" s="358"/>
      <c r="J29" s="353"/>
      <c r="K29" s="300" t="s">
        <v>96</v>
      </c>
      <c r="L29" s="139" t="s">
        <v>38</v>
      </c>
      <c r="N29" s="52"/>
    </row>
    <row r="30" spans="1:14" ht="16.7" customHeight="1">
      <c r="A30" s="113"/>
      <c r="B30" s="114"/>
      <c r="C30" s="488" t="s">
        <v>202</v>
      </c>
      <c r="D30" s="110"/>
      <c r="E30" s="110"/>
      <c r="F30" s="110"/>
      <c r="G30" s="110"/>
      <c r="H30" s="482" t="s">
        <v>330</v>
      </c>
      <c r="I30" s="358"/>
      <c r="J30" s="353"/>
      <c r="K30" s="300" t="s">
        <v>96</v>
      </c>
      <c r="L30" s="139" t="s">
        <v>38</v>
      </c>
      <c r="N30" s="11"/>
    </row>
    <row r="31" spans="1:14" ht="17.25" customHeight="1">
      <c r="A31" s="113"/>
      <c r="B31" s="114"/>
      <c r="C31" s="489" t="s">
        <v>203</v>
      </c>
      <c r="D31" s="206"/>
      <c r="E31" s="206"/>
      <c r="F31" s="206"/>
      <c r="G31" s="447"/>
      <c r="H31" s="482" t="s">
        <v>331</v>
      </c>
      <c r="I31" s="399" t="str">
        <f>IF(I28="","",IF($I$33="乾　式","0",10^(7.203-1735.74/(I28+234))))</f>
        <v/>
      </c>
      <c r="J31" s="399" t="str">
        <f>IF(I28="","",IF($I$33="乾　式","0",10^(7.203-1735.74/(J28+234))))</f>
        <v/>
      </c>
      <c r="K31" s="483" t="s">
        <v>96</v>
      </c>
      <c r="L31" s="139" t="s">
        <v>38</v>
      </c>
      <c r="N31" s="11"/>
    </row>
    <row r="32" spans="1:14" ht="3.75" customHeight="1">
      <c r="A32" s="113"/>
      <c r="B32" s="114"/>
      <c r="C32" s="492"/>
      <c r="D32" s="493"/>
      <c r="E32" s="493"/>
      <c r="F32" s="493"/>
      <c r="G32" s="493"/>
      <c r="H32" s="482"/>
      <c r="I32" s="297"/>
      <c r="J32" s="297"/>
      <c r="K32" s="300"/>
      <c r="L32" s="139"/>
      <c r="N32" s="11"/>
    </row>
    <row r="33" spans="1:14" ht="17.25" customHeight="1">
      <c r="A33" s="113"/>
      <c r="B33" s="114"/>
      <c r="C33" s="82" t="s">
        <v>390</v>
      </c>
      <c r="D33" s="493"/>
      <c r="E33" s="451"/>
      <c r="F33" s="5"/>
      <c r="G33" s="493"/>
      <c r="H33" s="513"/>
      <c r="I33" s="519" t="s">
        <v>417</v>
      </c>
      <c r="J33" s="114"/>
      <c r="K33" s="300"/>
      <c r="L33" s="139"/>
      <c r="N33" s="7"/>
    </row>
    <row r="34" spans="1:14" ht="17.45" customHeight="1">
      <c r="A34" s="113"/>
      <c r="B34" s="114"/>
      <c r="C34" s="435" t="s">
        <v>320</v>
      </c>
      <c r="D34" s="110"/>
      <c r="E34" s="110"/>
      <c r="F34" s="110"/>
      <c r="G34" s="110"/>
      <c r="H34" s="110"/>
      <c r="I34" s="485"/>
      <c r="J34" s="485"/>
      <c r="K34" s="138"/>
      <c r="L34" s="143"/>
      <c r="N34" s="65"/>
    </row>
    <row r="35" spans="1:14" ht="20.45" customHeight="1">
      <c r="A35" s="113"/>
      <c r="B35" s="114"/>
      <c r="C35" s="435" t="s">
        <v>321</v>
      </c>
      <c r="D35" s="110"/>
      <c r="E35" s="110"/>
      <c r="F35" s="110"/>
      <c r="G35" s="110"/>
      <c r="H35" s="110"/>
      <c r="I35" s="110"/>
      <c r="J35" s="110"/>
      <c r="K35" s="138"/>
      <c r="L35" s="143"/>
    </row>
    <row r="36" spans="1:14" ht="18" customHeight="1">
      <c r="A36" s="113"/>
      <c r="B36" s="114"/>
      <c r="C36" s="682"/>
      <c r="D36" s="683"/>
      <c r="E36" s="683"/>
      <c r="F36" s="683"/>
      <c r="G36" s="683"/>
      <c r="H36" s="683"/>
      <c r="I36" s="109"/>
      <c r="J36" s="103"/>
      <c r="K36" s="138"/>
      <c r="L36" s="104"/>
    </row>
    <row r="37" spans="1:14" ht="13.35" customHeight="1">
      <c r="A37" s="113"/>
      <c r="B37" s="114"/>
      <c r="C37" s="435"/>
      <c r="D37" s="110"/>
      <c r="E37" s="110"/>
      <c r="F37" s="110"/>
      <c r="G37" s="110"/>
      <c r="H37" s="110"/>
      <c r="I37" s="109"/>
      <c r="J37" s="103"/>
      <c r="K37" s="138"/>
      <c r="L37" s="104"/>
    </row>
    <row r="38" spans="1:14" ht="16.7" customHeight="1">
      <c r="A38" s="113"/>
      <c r="B38" s="114"/>
      <c r="C38" s="435" t="s">
        <v>340</v>
      </c>
      <c r="D38" s="110"/>
      <c r="E38" s="110"/>
      <c r="F38" s="110"/>
      <c r="G38" s="110"/>
      <c r="H38" s="278" t="s">
        <v>315</v>
      </c>
      <c r="I38" s="360" t="str">
        <f>IF(COUNTBLANK(I26:I30)=0,I21*I18*(I19-I20)/(3600*I22)*100,"")</f>
        <v/>
      </c>
      <c r="J38" s="359" t="str">
        <f>IF(COUNTBLANK(J26:J30)=0,J21*J18*(J19-J20)/(3600*J22)*100,"")</f>
        <v/>
      </c>
      <c r="K38" s="138" t="s">
        <v>99</v>
      </c>
      <c r="L38" s="139" t="s">
        <v>88</v>
      </c>
    </row>
    <row r="39" spans="1:14" ht="4.7" customHeight="1">
      <c r="A39" s="113"/>
      <c r="B39" s="114"/>
      <c r="C39" s="435"/>
      <c r="D39" s="110"/>
      <c r="E39" s="110"/>
      <c r="F39" s="110"/>
      <c r="G39" s="110"/>
      <c r="H39" s="110"/>
      <c r="I39" s="109"/>
      <c r="J39" s="11"/>
      <c r="K39" s="138"/>
      <c r="L39" s="139"/>
    </row>
    <row r="40" spans="1:14" ht="24" customHeight="1">
      <c r="A40" s="113"/>
      <c r="B40" s="114"/>
      <c r="C40" s="103"/>
      <c r="D40" s="82"/>
      <c r="E40" s="109"/>
      <c r="F40" s="109"/>
      <c r="G40" s="109"/>
      <c r="H40" s="114"/>
      <c r="I40" s="144" t="s">
        <v>204</v>
      </c>
      <c r="J40" s="360" t="str">
        <f>IF(COUNTBLANK(I26:J30)=0,(I38+J38)/2,"")</f>
        <v/>
      </c>
      <c r="K40" s="138" t="s">
        <v>99</v>
      </c>
      <c r="L40" s="139" t="s">
        <v>88</v>
      </c>
    </row>
    <row r="41" spans="1:14" ht="6" customHeight="1">
      <c r="A41" s="113"/>
      <c r="B41" s="114"/>
      <c r="C41" s="435"/>
      <c r="D41" s="114"/>
      <c r="E41" s="109"/>
      <c r="F41" s="109"/>
      <c r="G41" s="109"/>
      <c r="H41" s="109"/>
      <c r="I41" s="109"/>
      <c r="J41" s="109"/>
      <c r="K41" s="103"/>
      <c r="L41" s="104"/>
    </row>
    <row r="42" spans="1:14" ht="17.25" customHeight="1">
      <c r="A42" s="113"/>
      <c r="B42" s="114"/>
      <c r="C42" s="82"/>
      <c r="D42" s="109"/>
      <c r="E42" s="109"/>
      <c r="F42" s="109"/>
      <c r="G42" s="109"/>
      <c r="H42" s="109"/>
      <c r="I42" s="451" t="s">
        <v>14</v>
      </c>
      <c r="J42" s="361" t="str">
        <f>IF(J40&lt;&gt;"",ABS(I38-J38)/J40,"")</f>
        <v/>
      </c>
      <c r="K42" s="416" t="s">
        <v>399</v>
      </c>
      <c r="L42" s="104"/>
    </row>
    <row r="43" spans="1:14" ht="5.25" customHeight="1">
      <c r="A43" s="113"/>
      <c r="B43" s="114"/>
      <c r="C43" s="103"/>
      <c r="D43" s="109"/>
      <c r="E43" s="109"/>
      <c r="F43" s="109"/>
      <c r="G43" s="109"/>
      <c r="H43" s="109"/>
      <c r="I43" s="109"/>
      <c r="J43" s="109"/>
      <c r="K43" s="109"/>
      <c r="L43" s="104"/>
    </row>
    <row r="44" spans="1:14" ht="15" customHeight="1">
      <c r="A44" s="81" t="s">
        <v>153</v>
      </c>
      <c r="B44" s="82"/>
      <c r="C44" s="109"/>
      <c r="D44" s="109"/>
      <c r="E44" s="114"/>
      <c r="F44" s="114"/>
      <c r="G44" s="103" t="s">
        <v>154</v>
      </c>
      <c r="H44" s="109"/>
      <c r="I44" s="451"/>
      <c r="J44" s="121"/>
      <c r="K44" s="109"/>
      <c r="L44" s="104"/>
    </row>
    <row r="45" spans="1:14" ht="15" customHeight="1">
      <c r="A45" s="113"/>
      <c r="B45" s="114"/>
      <c r="C45" s="109"/>
      <c r="D45" s="109"/>
      <c r="E45" s="114"/>
      <c r="F45" s="114"/>
      <c r="G45" s="114"/>
      <c r="H45" s="109"/>
      <c r="I45" s="451"/>
      <c r="J45" s="121"/>
      <c r="K45" s="109"/>
      <c r="L45" s="104"/>
    </row>
    <row r="46" spans="1:14" ht="15" customHeight="1">
      <c r="A46" s="113"/>
      <c r="B46" s="114"/>
      <c r="C46" s="103"/>
      <c r="D46" s="109"/>
      <c r="E46" s="109"/>
      <c r="F46" s="109"/>
      <c r="G46" s="114"/>
      <c r="H46" s="109"/>
      <c r="I46" s="451"/>
      <c r="J46" s="121"/>
      <c r="K46" s="109"/>
      <c r="L46" s="104"/>
    </row>
    <row r="47" spans="1:14" ht="15" customHeight="1">
      <c r="A47" s="113"/>
      <c r="B47" s="114"/>
      <c r="C47" s="114"/>
      <c r="D47" s="114"/>
      <c r="E47" s="103"/>
      <c r="F47" s="103"/>
      <c r="G47" s="103"/>
      <c r="H47" s="103"/>
      <c r="I47" s="103"/>
      <c r="J47" s="103"/>
      <c r="K47" s="103"/>
      <c r="L47" s="104"/>
    </row>
    <row r="48" spans="1:14" ht="15" customHeight="1">
      <c r="A48" s="113"/>
      <c r="B48" s="114"/>
      <c r="C48" s="82"/>
      <c r="D48" s="103"/>
      <c r="E48" s="103"/>
      <c r="F48" s="103"/>
      <c r="G48" s="103"/>
      <c r="H48" s="103"/>
      <c r="I48" s="103"/>
      <c r="J48" s="103"/>
      <c r="K48" s="103"/>
      <c r="L48" s="104"/>
    </row>
    <row r="49" spans="1:12" ht="15" customHeight="1">
      <c r="A49" s="113"/>
      <c r="B49" s="114"/>
      <c r="C49" s="103"/>
      <c r="D49" s="103"/>
      <c r="E49" s="103"/>
      <c r="F49" s="103"/>
      <c r="G49" s="103"/>
      <c r="H49" s="103"/>
      <c r="I49" s="103"/>
      <c r="J49" s="103"/>
      <c r="K49" s="103"/>
      <c r="L49" s="104"/>
    </row>
    <row r="50" spans="1:12" ht="15" customHeight="1">
      <c r="A50" s="113"/>
      <c r="B50" s="114"/>
      <c r="C50" s="103"/>
      <c r="D50" s="103"/>
      <c r="E50" s="103"/>
      <c r="F50" s="103"/>
      <c r="G50" s="103"/>
      <c r="H50" s="103"/>
      <c r="I50" s="103"/>
      <c r="J50" s="103"/>
      <c r="K50" s="103"/>
      <c r="L50" s="104"/>
    </row>
    <row r="51" spans="1:12" ht="20.25" customHeight="1">
      <c r="A51" s="113"/>
      <c r="B51" s="114"/>
      <c r="C51" s="103"/>
      <c r="D51" s="103"/>
      <c r="E51" s="103"/>
      <c r="F51" s="103"/>
      <c r="G51" s="103"/>
      <c r="H51" s="103"/>
      <c r="I51" s="103"/>
      <c r="J51" s="103"/>
      <c r="K51" s="103"/>
      <c r="L51" s="104"/>
    </row>
    <row r="52" spans="1:12" ht="15" customHeight="1" thickBot="1">
      <c r="A52" s="145"/>
      <c r="B52" s="146"/>
      <c r="C52" s="123"/>
      <c r="D52" s="123"/>
      <c r="E52" s="123"/>
      <c r="F52" s="123"/>
      <c r="G52" s="123"/>
      <c r="H52" s="123"/>
      <c r="I52" s="147"/>
      <c r="J52" s="123"/>
      <c r="K52" s="123"/>
      <c r="L52" s="124"/>
    </row>
    <row r="53" spans="1:12" ht="8.4499999999999993" customHeight="1"/>
    <row r="54" spans="1:12" ht="14.25" thickBot="1"/>
    <row r="55" spans="1:12" ht="18.75" customHeight="1">
      <c r="A55" s="721" t="s">
        <v>145</v>
      </c>
      <c r="B55" s="722"/>
      <c r="C55" s="722"/>
      <c r="D55" s="722"/>
      <c r="E55" s="722"/>
      <c r="F55" s="722"/>
      <c r="G55" s="722"/>
      <c r="H55" s="722"/>
      <c r="I55" s="722"/>
      <c r="J55" s="722"/>
      <c r="K55" s="722"/>
      <c r="L55" s="723"/>
    </row>
    <row r="56" spans="1:12" ht="28.5" customHeight="1">
      <c r="A56" s="696" t="s">
        <v>284</v>
      </c>
      <c r="B56" s="697"/>
      <c r="C56" s="698" t="str">
        <f>+$C$3</f>
        <v>ティルティングパン　　（２．熱効率）</v>
      </c>
      <c r="D56" s="698"/>
      <c r="E56" s="698"/>
      <c r="F56" s="698"/>
      <c r="G56" s="698"/>
      <c r="H56" s="698"/>
      <c r="I56" s="698"/>
      <c r="J56" s="698"/>
      <c r="K56" s="698" t="str">
        <f>+$K$3</f>
        <v/>
      </c>
      <c r="L56" s="699"/>
    </row>
    <row r="57" spans="1:12" ht="17.25" customHeight="1" thickBot="1">
      <c r="A57" s="690" t="s">
        <v>285</v>
      </c>
      <c r="B57" s="691"/>
      <c r="C57" s="676" t="str">
        <f>+$C$4</f>
        <v/>
      </c>
      <c r="D57" s="676"/>
      <c r="E57" s="676"/>
      <c r="F57" s="676"/>
      <c r="G57" s="676"/>
      <c r="H57" s="676"/>
      <c r="I57" s="341" t="s">
        <v>102</v>
      </c>
      <c r="J57" s="677" t="str">
        <f>+$J$4</f>
        <v/>
      </c>
      <c r="K57" s="718"/>
      <c r="L57" s="719"/>
    </row>
    <row r="58" spans="1:12" ht="15.75" customHeight="1">
      <c r="A58" s="707" t="s">
        <v>8</v>
      </c>
      <c r="B58" s="708"/>
      <c r="C58" s="708" t="s">
        <v>22</v>
      </c>
      <c r="D58" s="712"/>
      <c r="E58" s="712"/>
      <c r="F58" s="712"/>
      <c r="G58" s="708" t="s">
        <v>83</v>
      </c>
      <c r="H58" s="345"/>
      <c r="I58" s="708" t="s">
        <v>32</v>
      </c>
      <c r="J58" s="345"/>
      <c r="K58" s="717" t="s">
        <v>386</v>
      </c>
      <c r="L58" s="340"/>
    </row>
    <row r="59" spans="1:12" ht="15.75" customHeight="1" thickBot="1">
      <c r="A59" s="709" t="s">
        <v>15</v>
      </c>
      <c r="B59" s="619"/>
      <c r="C59" s="619"/>
      <c r="D59" s="713"/>
      <c r="E59" s="713"/>
      <c r="F59" s="713"/>
      <c r="G59" s="619"/>
      <c r="H59" s="346"/>
      <c r="I59" s="619"/>
      <c r="J59" s="346"/>
      <c r="K59" s="619"/>
      <c r="L59" s="47"/>
    </row>
    <row r="60" spans="1:12" ht="15" customHeight="1">
      <c r="A60" s="148"/>
      <c r="B60" s="109"/>
      <c r="C60" s="109"/>
      <c r="D60" s="149"/>
      <c r="E60" s="149"/>
      <c r="F60" s="149"/>
      <c r="G60" s="150"/>
      <c r="H60" s="447"/>
      <c r="I60" s="109"/>
      <c r="J60" s="151"/>
      <c r="K60" s="150"/>
      <c r="L60" s="152"/>
    </row>
    <row r="61" spans="1:12">
      <c r="A61" s="113"/>
      <c r="B61" s="105" t="s">
        <v>84</v>
      </c>
      <c r="C61" s="130"/>
      <c r="D61" s="103"/>
      <c r="E61" s="103"/>
      <c r="F61" s="103"/>
      <c r="G61" s="103"/>
      <c r="H61" s="103"/>
      <c r="I61" s="103"/>
      <c r="J61" s="103"/>
      <c r="K61" s="103"/>
      <c r="L61" s="104"/>
    </row>
    <row r="62" spans="1:12" ht="15.6" customHeight="1">
      <c r="A62" s="113"/>
      <c r="B62" s="114"/>
      <c r="C62" s="716" t="s">
        <v>369</v>
      </c>
      <c r="D62" s="716"/>
      <c r="E62" s="716"/>
      <c r="F62" s="716"/>
      <c r="G62" s="716"/>
      <c r="H62" s="716"/>
      <c r="I62" s="716"/>
      <c r="J62" s="716"/>
      <c r="K62" s="716"/>
      <c r="L62" s="104"/>
    </row>
    <row r="63" spans="1:12" ht="15.6" customHeight="1">
      <c r="A63" s="113"/>
      <c r="B63" s="114"/>
      <c r="C63" s="716"/>
      <c r="D63" s="716"/>
      <c r="E63" s="716"/>
      <c r="F63" s="716"/>
      <c r="G63" s="716"/>
      <c r="H63" s="716"/>
      <c r="I63" s="716"/>
      <c r="J63" s="716"/>
      <c r="K63" s="716"/>
      <c r="L63" s="104"/>
    </row>
    <row r="64" spans="1:12" ht="15.6" customHeight="1">
      <c r="A64" s="113"/>
      <c r="B64" s="114"/>
      <c r="C64" s="716"/>
      <c r="D64" s="716"/>
      <c r="E64" s="716"/>
      <c r="F64" s="716"/>
      <c r="G64" s="716"/>
      <c r="H64" s="716"/>
      <c r="I64" s="716"/>
      <c r="J64" s="716"/>
      <c r="K64" s="716"/>
      <c r="L64" s="104"/>
    </row>
    <row r="65" spans="1:14" ht="15.6" customHeight="1">
      <c r="A65" s="113"/>
      <c r="B65" s="114"/>
      <c r="C65" s="716"/>
      <c r="D65" s="716"/>
      <c r="E65" s="716"/>
      <c r="F65" s="716"/>
      <c r="G65" s="716"/>
      <c r="H65" s="716"/>
      <c r="I65" s="716"/>
      <c r="J65" s="716"/>
      <c r="K65" s="716"/>
      <c r="L65" s="104"/>
    </row>
    <row r="66" spans="1:14" ht="15" customHeight="1">
      <c r="A66" s="113"/>
      <c r="B66" s="114"/>
      <c r="C66" s="103"/>
      <c r="D66" s="435"/>
      <c r="E66" s="109"/>
      <c r="F66" s="109"/>
      <c r="G66" s="435"/>
      <c r="H66" s="109"/>
      <c r="I66" s="103"/>
      <c r="J66" s="103"/>
      <c r="K66" s="103"/>
      <c r="L66" s="104"/>
    </row>
    <row r="67" spans="1:14" ht="15" customHeight="1">
      <c r="A67" s="113"/>
      <c r="B67" s="114"/>
      <c r="C67" s="103"/>
      <c r="D67" s="435"/>
      <c r="E67" s="109"/>
      <c r="F67" s="109"/>
      <c r="G67" s="435"/>
      <c r="H67" s="109"/>
      <c r="I67" s="103"/>
      <c r="J67" s="103"/>
      <c r="K67" s="103"/>
      <c r="L67" s="104"/>
    </row>
    <row r="68" spans="1:14" ht="15" customHeight="1">
      <c r="A68" s="113"/>
      <c r="B68" s="114"/>
      <c r="C68" s="103"/>
      <c r="D68" s="103"/>
      <c r="E68" s="103"/>
      <c r="F68" s="103"/>
      <c r="G68" s="114"/>
      <c r="H68" s="114"/>
      <c r="I68" s="109" t="s">
        <v>8</v>
      </c>
      <c r="J68" s="109" t="s">
        <v>15</v>
      </c>
      <c r="K68" s="114"/>
      <c r="L68" s="104"/>
      <c r="N68" s="10"/>
    </row>
    <row r="69" spans="1:14" ht="17.25" customHeight="1">
      <c r="A69" s="113"/>
      <c r="B69" s="114"/>
      <c r="C69" s="103" t="s">
        <v>217</v>
      </c>
      <c r="D69" s="103"/>
      <c r="E69" s="114"/>
      <c r="F69" s="114"/>
      <c r="G69" s="114"/>
      <c r="H69" s="276" t="s">
        <v>205</v>
      </c>
      <c r="I69" s="362"/>
      <c r="J69" s="362"/>
      <c r="K69" s="138" t="s">
        <v>85</v>
      </c>
      <c r="L69" s="139" t="s">
        <v>86</v>
      </c>
      <c r="N69" s="10"/>
    </row>
    <row r="70" spans="1:14" ht="17.25" customHeight="1">
      <c r="A70" s="113"/>
      <c r="B70" s="114"/>
      <c r="C70" s="103" t="s">
        <v>218</v>
      </c>
      <c r="D70" s="103"/>
      <c r="E70" s="114"/>
      <c r="F70" s="114"/>
      <c r="G70" s="114"/>
      <c r="H70" s="276" t="s">
        <v>206</v>
      </c>
      <c r="I70" s="363">
        <v>2260</v>
      </c>
      <c r="J70" s="363">
        <v>2260</v>
      </c>
      <c r="K70" s="138" t="s">
        <v>104</v>
      </c>
      <c r="L70" s="140"/>
    </row>
    <row r="71" spans="1:14" ht="17.25" customHeight="1">
      <c r="A71" s="113"/>
      <c r="B71" s="114"/>
      <c r="C71" s="103" t="s">
        <v>370</v>
      </c>
      <c r="D71" s="103"/>
      <c r="E71" s="114"/>
      <c r="F71" s="114"/>
      <c r="G71" s="114"/>
      <c r="H71" s="276" t="s">
        <v>371</v>
      </c>
      <c r="I71" s="505" t="str">
        <f>IF(COUNTBLANK(I76:I80)=0,(I76*I77*(I79+I80-I81)*273/3600/101.3/(273+I78)),"")</f>
        <v/>
      </c>
      <c r="J71" s="505" t="str">
        <f>IF(COUNTBLANK(J76:J80)=0,(J76*J77*(J79+J80-J81)*273/3600/101.3/(273+J78)),"")</f>
        <v/>
      </c>
      <c r="K71" s="138" t="s">
        <v>68</v>
      </c>
      <c r="L71" s="139" t="s">
        <v>87</v>
      </c>
      <c r="N71" s="11"/>
    </row>
    <row r="72" spans="1:14" ht="15" customHeight="1">
      <c r="A72" s="113"/>
      <c r="B72" s="114"/>
      <c r="C72" s="103"/>
      <c r="D72" s="103"/>
      <c r="E72" s="103"/>
      <c r="F72" s="103"/>
      <c r="G72" s="103"/>
      <c r="H72" s="103"/>
      <c r="I72" s="103"/>
      <c r="J72" s="103"/>
      <c r="K72" s="103"/>
      <c r="L72" s="104"/>
    </row>
    <row r="73" spans="1:14" ht="15" customHeight="1">
      <c r="A73" s="113"/>
      <c r="B73" s="114"/>
      <c r="C73" s="486" t="s">
        <v>207</v>
      </c>
      <c r="D73" s="487"/>
      <c r="E73" s="292"/>
      <c r="F73" s="292"/>
      <c r="G73" s="292"/>
      <c r="H73" s="292"/>
      <c r="I73" s="292"/>
      <c r="J73" s="292"/>
      <c r="K73" s="292"/>
      <c r="L73" s="142"/>
      <c r="N73" s="11"/>
    </row>
    <row r="74" spans="1:14" ht="21.75" customHeight="1">
      <c r="A74" s="113"/>
      <c r="B74" s="114"/>
      <c r="C74" s="441"/>
      <c r="D74" s="441"/>
      <c r="E74" s="441"/>
      <c r="F74" s="441"/>
      <c r="G74" s="136"/>
      <c r="H74" s="509"/>
      <c r="I74" s="509"/>
      <c r="J74" s="138"/>
      <c r="K74" s="138"/>
      <c r="L74" s="142"/>
      <c r="N74" s="11"/>
    </row>
    <row r="75" spans="1:14" ht="15" customHeight="1">
      <c r="A75" s="113"/>
      <c r="B75" s="114"/>
      <c r="C75" s="441"/>
      <c r="D75" s="441"/>
      <c r="E75" s="441"/>
      <c r="F75" s="441"/>
      <c r="G75" s="136"/>
      <c r="H75" s="509"/>
      <c r="I75" s="509"/>
      <c r="J75" s="138"/>
      <c r="K75" s="138"/>
      <c r="L75" s="142"/>
      <c r="N75" s="11"/>
    </row>
    <row r="76" spans="1:14" ht="17.25" customHeight="1">
      <c r="A76" s="113"/>
      <c r="B76" s="114"/>
      <c r="C76" s="715" t="s">
        <v>208</v>
      </c>
      <c r="D76" s="681"/>
      <c r="E76" s="681"/>
      <c r="F76" s="493"/>
      <c r="G76" s="480"/>
      <c r="H76" s="482" t="s">
        <v>326</v>
      </c>
      <c r="I76" s="356"/>
      <c r="J76" s="520"/>
      <c r="K76" s="300" t="s">
        <v>94</v>
      </c>
      <c r="L76" s="139" t="s">
        <v>55</v>
      </c>
      <c r="N76" s="10"/>
    </row>
    <row r="77" spans="1:14" ht="17.25" customHeight="1">
      <c r="A77" s="113"/>
      <c r="B77" s="114"/>
      <c r="C77" s="715" t="s">
        <v>209</v>
      </c>
      <c r="D77" s="681"/>
      <c r="E77" s="681"/>
      <c r="F77" s="681"/>
      <c r="G77" s="480"/>
      <c r="H77" s="482" t="s">
        <v>332</v>
      </c>
      <c r="I77" s="364"/>
      <c r="J77" s="517"/>
      <c r="K77" s="514" t="s">
        <v>95</v>
      </c>
      <c r="L77" s="139" t="s">
        <v>69</v>
      </c>
    </row>
    <row r="78" spans="1:14" ht="17.25" customHeight="1">
      <c r="A78" s="113"/>
      <c r="B78" s="114"/>
      <c r="C78" s="715" t="s">
        <v>210</v>
      </c>
      <c r="D78" s="681"/>
      <c r="E78" s="681"/>
      <c r="F78" s="681"/>
      <c r="G78" s="681"/>
      <c r="H78" s="482" t="s">
        <v>333</v>
      </c>
      <c r="I78" s="365"/>
      <c r="J78" s="521"/>
      <c r="K78" s="300" t="s">
        <v>64</v>
      </c>
      <c r="L78" s="139" t="s">
        <v>37</v>
      </c>
    </row>
    <row r="79" spans="1:14" ht="17.25" customHeight="1">
      <c r="A79" s="113"/>
      <c r="B79" s="114"/>
      <c r="C79" s="715" t="s">
        <v>211</v>
      </c>
      <c r="D79" s="681"/>
      <c r="E79" s="681"/>
      <c r="F79" s="681"/>
      <c r="G79" s="681"/>
      <c r="H79" s="482" t="s">
        <v>334</v>
      </c>
      <c r="I79" s="358"/>
      <c r="J79" s="522"/>
      <c r="K79" s="300" t="s">
        <v>96</v>
      </c>
      <c r="L79" s="139" t="s">
        <v>38</v>
      </c>
    </row>
    <row r="80" spans="1:14" ht="17.25" customHeight="1">
      <c r="A80" s="113"/>
      <c r="B80" s="114"/>
      <c r="C80" s="714" t="s">
        <v>212</v>
      </c>
      <c r="D80" s="681"/>
      <c r="E80" s="681"/>
      <c r="F80" s="681"/>
      <c r="G80" s="681"/>
      <c r="H80" s="482" t="s">
        <v>335</v>
      </c>
      <c r="I80" s="358"/>
      <c r="J80" s="522"/>
      <c r="K80" s="300" t="s">
        <v>96</v>
      </c>
      <c r="L80" s="139" t="s">
        <v>38</v>
      </c>
    </row>
    <row r="81" spans="1:14" ht="17.25" customHeight="1">
      <c r="A81" s="113"/>
      <c r="B81" s="114"/>
      <c r="C81" s="714" t="s">
        <v>213</v>
      </c>
      <c r="D81" s="681"/>
      <c r="E81" s="681"/>
      <c r="F81" s="681"/>
      <c r="G81" s="681"/>
      <c r="H81" s="482" t="s">
        <v>336</v>
      </c>
      <c r="I81" s="399" t="str">
        <f>IF(I78="","",IF($I$83="乾　式","0.00",10^(7.203-1735.74/(I78+234))))</f>
        <v/>
      </c>
      <c r="J81" s="399" t="str">
        <f>IF(J78="","",IF($I$83="乾　式","0.00",10^(7.203-1735.74/(J78+234))))</f>
        <v/>
      </c>
      <c r="K81" s="300" t="s">
        <v>96</v>
      </c>
      <c r="L81" s="139" t="s">
        <v>38</v>
      </c>
    </row>
    <row r="82" spans="1:14" ht="4.5" customHeight="1">
      <c r="A82" s="113"/>
      <c r="B82" s="114"/>
      <c r="C82" s="492"/>
      <c r="D82" s="493"/>
      <c r="E82" s="493"/>
      <c r="F82" s="493"/>
      <c r="G82" s="493"/>
      <c r="H82" s="482"/>
      <c r="I82" s="297"/>
      <c r="J82" s="297"/>
      <c r="K82" s="300"/>
      <c r="L82" s="139"/>
    </row>
    <row r="83" spans="1:14" ht="17.25" customHeight="1">
      <c r="A83" s="113"/>
      <c r="B83" s="114"/>
      <c r="C83" s="82" t="s">
        <v>390</v>
      </c>
      <c r="D83" s="493"/>
      <c r="E83" s="451"/>
      <c r="G83" s="493"/>
      <c r="H83" s="513"/>
      <c r="I83" s="523" t="s">
        <v>417</v>
      </c>
      <c r="J83" s="114"/>
      <c r="K83" s="300"/>
      <c r="L83" s="139"/>
      <c r="N83" s="7"/>
    </row>
    <row r="84" spans="1:14" ht="17.45" customHeight="1">
      <c r="A84" s="113"/>
      <c r="B84" s="114"/>
      <c r="C84" s="435" t="s">
        <v>320</v>
      </c>
      <c r="D84" s="110"/>
      <c r="E84" s="110"/>
      <c r="F84" s="110"/>
      <c r="G84" s="110"/>
      <c r="H84" s="110"/>
      <c r="I84" s="485"/>
      <c r="J84" s="485"/>
      <c r="K84" s="138"/>
      <c r="L84" s="143"/>
      <c r="N84" s="65"/>
    </row>
    <row r="85" spans="1:14" ht="20.45" customHeight="1">
      <c r="A85" s="113"/>
      <c r="B85" s="114"/>
      <c r="C85" s="435" t="s">
        <v>321</v>
      </c>
      <c r="D85" s="110"/>
      <c r="E85" s="110"/>
      <c r="F85" s="110"/>
      <c r="G85" s="110"/>
      <c r="H85" s="110"/>
      <c r="I85" s="110"/>
      <c r="J85" s="110"/>
      <c r="K85" s="138"/>
      <c r="L85" s="143"/>
    </row>
    <row r="86" spans="1:14" ht="15" customHeight="1">
      <c r="A86" s="113"/>
      <c r="B86" s="114"/>
      <c r="C86" s="682"/>
      <c r="D86" s="683"/>
      <c r="E86" s="683"/>
      <c r="F86" s="683"/>
      <c r="G86" s="683"/>
      <c r="H86" s="683"/>
      <c r="I86" s="109"/>
      <c r="J86" s="103"/>
      <c r="K86" s="138"/>
      <c r="L86" s="104"/>
    </row>
    <row r="87" spans="1:14" ht="15.6" customHeight="1" thickBot="1">
      <c r="A87" s="113"/>
      <c r="B87" s="114"/>
      <c r="C87" s="435"/>
      <c r="D87" s="110"/>
      <c r="E87" s="110"/>
      <c r="F87" s="110"/>
      <c r="G87" s="110"/>
      <c r="H87" s="110"/>
      <c r="I87" s="109"/>
      <c r="J87" s="103"/>
      <c r="K87" s="138"/>
      <c r="L87" s="104"/>
    </row>
    <row r="88" spans="1:14" ht="19.350000000000001" customHeight="1" thickBot="1">
      <c r="A88" s="113"/>
      <c r="B88" s="114"/>
      <c r="C88" s="435" t="s">
        <v>214</v>
      </c>
      <c r="D88" s="435"/>
      <c r="E88" s="114"/>
      <c r="F88" s="114"/>
      <c r="G88" s="114"/>
      <c r="H88" s="153" t="s">
        <v>215</v>
      </c>
      <c r="I88" s="366" t="str">
        <f>IF(COUNTBLANK(I76:I80)=0,I70*I69/(3600*I71)*100,"")</f>
        <v/>
      </c>
      <c r="J88" s="366" t="str">
        <f>IF(COUNTBLANK(J76:J80)=0,J70*J69/(3600*J71)*100,"")</f>
        <v/>
      </c>
      <c r="K88" s="156" t="s">
        <v>82</v>
      </c>
      <c r="L88" s="139" t="s">
        <v>88</v>
      </c>
    </row>
    <row r="89" spans="1:14" ht="7.5" customHeight="1" thickBot="1">
      <c r="A89" s="113"/>
      <c r="B89" s="114"/>
      <c r="C89" s="109"/>
      <c r="D89" s="435"/>
      <c r="E89" s="114"/>
      <c r="F89" s="114"/>
      <c r="G89" s="114"/>
      <c r="H89" s="114"/>
      <c r="I89" s="109"/>
      <c r="J89" s="154"/>
      <c r="K89" s="155"/>
      <c r="L89" s="139"/>
    </row>
    <row r="90" spans="1:14" ht="25.7" customHeight="1" thickBot="1">
      <c r="A90" s="113"/>
      <c r="B90" s="114"/>
      <c r="C90" s="103"/>
      <c r="D90" s="103"/>
      <c r="E90" s="114"/>
      <c r="F90" s="114"/>
      <c r="G90" s="114"/>
      <c r="H90" s="114"/>
      <c r="I90" s="157" t="s">
        <v>216</v>
      </c>
      <c r="J90" s="400" t="str">
        <f>IF(COUNTBLANK(I88:J88)=0,(I88+J88)/2,"")</f>
        <v/>
      </c>
      <c r="K90" s="156" t="s">
        <v>82</v>
      </c>
      <c r="L90" s="139" t="s">
        <v>88</v>
      </c>
    </row>
    <row r="91" spans="1:14" ht="7.5" customHeight="1" thickBot="1">
      <c r="A91" s="113"/>
      <c r="B91" s="114"/>
      <c r="C91" s="114"/>
      <c r="D91" s="109"/>
      <c r="E91" s="114"/>
      <c r="F91" s="114"/>
      <c r="G91" s="114"/>
      <c r="H91" s="109"/>
      <c r="I91" s="109"/>
      <c r="J91" s="7"/>
      <c r="K91" s="109"/>
      <c r="L91" s="104"/>
    </row>
    <row r="92" spans="1:14" ht="18.75" customHeight="1" thickBot="1">
      <c r="A92" s="113"/>
      <c r="B92" s="114"/>
      <c r="C92" s="109"/>
      <c r="D92" s="109"/>
      <c r="E92" s="114"/>
      <c r="F92" s="114"/>
      <c r="G92" s="114"/>
      <c r="H92" s="109"/>
      <c r="I92" s="451" t="s">
        <v>14</v>
      </c>
      <c r="J92" s="367" t="str">
        <f>IF(J90&lt;&gt;"",ABS(I88-J88)/J90,"")</f>
        <v/>
      </c>
      <c r="K92" s="416" t="s">
        <v>399</v>
      </c>
      <c r="L92" s="104"/>
    </row>
    <row r="93" spans="1:14" ht="15" customHeight="1">
      <c r="A93" s="113"/>
      <c r="B93" s="114"/>
      <c r="C93" s="103"/>
      <c r="D93" s="109"/>
      <c r="E93" s="109"/>
      <c r="F93" s="109"/>
      <c r="G93" s="114"/>
      <c r="H93" s="109"/>
      <c r="I93" s="451"/>
      <c r="J93" s="121"/>
      <c r="K93" s="109"/>
      <c r="L93" s="104"/>
    </row>
    <row r="94" spans="1:14" ht="15" customHeight="1">
      <c r="A94" s="81" t="s">
        <v>153</v>
      </c>
      <c r="B94" s="82"/>
      <c r="C94" s="109"/>
      <c r="D94" s="109"/>
      <c r="E94" s="114"/>
      <c r="F94" s="114"/>
      <c r="G94" s="103" t="s">
        <v>155</v>
      </c>
      <c r="H94" s="109"/>
      <c r="I94" s="451"/>
      <c r="J94" s="121"/>
      <c r="K94" s="109"/>
      <c r="L94" s="104"/>
    </row>
    <row r="95" spans="1:14" ht="15" customHeight="1">
      <c r="A95" s="113"/>
      <c r="B95" s="114"/>
      <c r="C95" s="109"/>
      <c r="D95" s="109"/>
      <c r="E95" s="114"/>
      <c r="F95" s="114"/>
      <c r="G95" s="114"/>
      <c r="H95" s="109"/>
      <c r="I95" s="451"/>
      <c r="J95" s="121"/>
      <c r="K95" s="109"/>
      <c r="L95" s="104"/>
    </row>
    <row r="96" spans="1:14" ht="15" customHeight="1">
      <c r="A96" s="113"/>
      <c r="B96" s="114"/>
      <c r="C96" s="103"/>
      <c r="D96" s="109"/>
      <c r="E96" s="109"/>
      <c r="F96" s="109"/>
      <c r="G96" s="114"/>
      <c r="H96" s="109"/>
      <c r="I96" s="451"/>
      <c r="J96" s="121"/>
      <c r="K96" s="109"/>
      <c r="L96" s="104"/>
    </row>
    <row r="97" spans="1:12" ht="15" customHeight="1">
      <c r="A97" s="113"/>
      <c r="B97" s="114"/>
      <c r="C97" s="114"/>
      <c r="D97" s="114"/>
      <c r="E97" s="103"/>
      <c r="F97" s="103"/>
      <c r="G97" s="103"/>
      <c r="H97" s="103"/>
      <c r="I97" s="103"/>
      <c r="J97" s="103"/>
      <c r="K97" s="103"/>
      <c r="L97" s="104"/>
    </row>
    <row r="98" spans="1:12" ht="15" customHeight="1">
      <c r="A98" s="113"/>
      <c r="B98" s="114"/>
      <c r="C98" s="82"/>
      <c r="D98" s="103"/>
      <c r="E98" s="103"/>
      <c r="F98" s="103"/>
      <c r="G98" s="103"/>
      <c r="H98" s="103"/>
      <c r="I98" s="103"/>
      <c r="J98" s="103"/>
      <c r="K98" s="103"/>
      <c r="L98" s="104"/>
    </row>
    <row r="99" spans="1:12" ht="15" customHeight="1">
      <c r="A99" s="113"/>
      <c r="B99" s="114"/>
      <c r="C99" s="103"/>
      <c r="D99" s="103"/>
      <c r="E99" s="103"/>
      <c r="F99" s="103"/>
      <c r="G99" s="103"/>
      <c r="H99" s="103"/>
      <c r="I99" s="103"/>
      <c r="J99" s="103"/>
      <c r="K99" s="103"/>
      <c r="L99" s="104"/>
    </row>
    <row r="100" spans="1:12" ht="15" customHeight="1">
      <c r="A100" s="113"/>
      <c r="B100" s="114"/>
      <c r="C100" s="103"/>
      <c r="D100" s="103"/>
      <c r="E100" s="103"/>
      <c r="F100" s="103"/>
      <c r="G100" s="103"/>
      <c r="H100" s="103"/>
      <c r="I100" s="103"/>
      <c r="J100" s="103"/>
      <c r="K100" s="103"/>
      <c r="L100" s="104"/>
    </row>
    <row r="101" spans="1:12" ht="15" customHeight="1">
      <c r="A101" s="113"/>
      <c r="B101" s="114"/>
      <c r="C101" s="103"/>
      <c r="D101" s="103"/>
      <c r="E101" s="103"/>
      <c r="F101" s="103"/>
      <c r="G101" s="103"/>
      <c r="H101" s="103"/>
      <c r="I101" s="103"/>
      <c r="J101" s="103"/>
      <c r="K101" s="103"/>
      <c r="L101" s="104"/>
    </row>
    <row r="102" spans="1:12" ht="15" customHeight="1">
      <c r="A102" s="113"/>
      <c r="B102" s="114"/>
      <c r="C102" s="103"/>
      <c r="D102" s="103"/>
      <c r="E102" s="103"/>
      <c r="F102" s="103"/>
      <c r="G102" s="103"/>
      <c r="H102" s="103"/>
      <c r="I102" s="103"/>
      <c r="J102" s="103"/>
      <c r="K102" s="103"/>
      <c r="L102" s="104"/>
    </row>
    <row r="103" spans="1:12" ht="15" customHeight="1">
      <c r="A103" s="113"/>
      <c r="B103" s="114"/>
      <c r="C103" s="114"/>
      <c r="D103" s="114"/>
      <c r="E103" s="103"/>
      <c r="F103" s="103"/>
      <c r="G103" s="103"/>
      <c r="H103" s="103"/>
      <c r="I103" s="103"/>
      <c r="J103" s="103"/>
      <c r="K103" s="103"/>
      <c r="L103" s="104"/>
    </row>
    <row r="104" spans="1:12" ht="15" customHeight="1">
      <c r="A104" s="113"/>
      <c r="B104" s="114"/>
      <c r="C104" s="103"/>
      <c r="D104" s="103"/>
      <c r="E104" s="103"/>
      <c r="F104" s="103"/>
      <c r="G104" s="103"/>
      <c r="H104" s="103"/>
      <c r="I104" s="103"/>
      <c r="J104" s="103"/>
      <c r="K104" s="103"/>
      <c r="L104" s="104"/>
    </row>
    <row r="105" spans="1:12" ht="15" customHeight="1" thickBot="1">
      <c r="A105" s="145"/>
      <c r="B105" s="146"/>
      <c r="C105" s="123"/>
      <c r="D105" s="123"/>
      <c r="E105" s="123"/>
      <c r="F105" s="123"/>
      <c r="G105" s="123"/>
      <c r="H105" s="123"/>
      <c r="I105" s="123"/>
      <c r="J105" s="123"/>
      <c r="K105" s="123"/>
      <c r="L105" s="124"/>
    </row>
    <row r="106" spans="1:12" ht="8.1" customHeight="1"/>
  </sheetData>
  <sheetProtection password="CC9A" sheet="1" objects="1" scenarios="1" formatCells="0" formatRows="0" insertRows="0" deleteRows="0"/>
  <mergeCells count="41">
    <mergeCell ref="A2:L2"/>
    <mergeCell ref="K3:L3"/>
    <mergeCell ref="C5:C6"/>
    <mergeCell ref="J4:L4"/>
    <mergeCell ref="J57:L57"/>
    <mergeCell ref="C22:E22"/>
    <mergeCell ref="K5:K6"/>
    <mergeCell ref="G5:G6"/>
    <mergeCell ref="A55:L55"/>
    <mergeCell ref="K56:L56"/>
    <mergeCell ref="I5:I6"/>
    <mergeCell ref="A57:B57"/>
    <mergeCell ref="C3:J3"/>
    <mergeCell ref="C4:H4"/>
    <mergeCell ref="A3:B3"/>
    <mergeCell ref="A4:B4"/>
    <mergeCell ref="C81:G81"/>
    <mergeCell ref="C86:H86"/>
    <mergeCell ref="C58:C59"/>
    <mergeCell ref="C76:E76"/>
    <mergeCell ref="C77:F77"/>
    <mergeCell ref="C78:G78"/>
    <mergeCell ref="C79:G79"/>
    <mergeCell ref="G58:G59"/>
    <mergeCell ref="D58:F58"/>
    <mergeCell ref="D59:F59"/>
    <mergeCell ref="C80:G80"/>
    <mergeCell ref="C62:K65"/>
    <mergeCell ref="K58:K59"/>
    <mergeCell ref="A58:B58"/>
    <mergeCell ref="A59:B59"/>
    <mergeCell ref="A5:B5"/>
    <mergeCell ref="C36:H36"/>
    <mergeCell ref="C57:H57"/>
    <mergeCell ref="C56:J56"/>
    <mergeCell ref="A6:B6"/>
    <mergeCell ref="C9:K14"/>
    <mergeCell ref="A56:B56"/>
    <mergeCell ref="D5:F5"/>
    <mergeCell ref="D6:F6"/>
    <mergeCell ref="I58:I59"/>
  </mergeCells>
  <phoneticPr fontId="3"/>
  <conditionalFormatting sqref="J42 J92">
    <cfRule type="cellIs" dxfId="6" priority="4" stopIfTrue="1" operator="greaterThan">
      <formula>0.05</formula>
    </cfRule>
  </conditionalFormatting>
  <conditionalFormatting sqref="J44:J45">
    <cfRule type="cellIs" dxfId="5" priority="2" stopIfTrue="1" operator="greaterThan">
      <formula>0.05</formula>
    </cfRule>
  </conditionalFormatting>
  <conditionalFormatting sqref="J94:J95">
    <cfRule type="cellIs" dxfId="4" priority="1" stopIfTrue="1" operator="greaterThan">
      <formula>0.05</formula>
    </cfRule>
  </conditionalFormatting>
  <dataValidations count="1">
    <dataValidation type="list" allowBlank="1" showInputMessage="1" showErrorMessage="1" sqref="I33 I83">
      <formula1>"（選択）,湿　式,乾　式"</formula1>
    </dataValidation>
  </dataValidations>
  <pageMargins left="0.78740157480314965" right="0.51181102362204722" top="0.59055118110236227" bottom="0.59055118110236227" header="0.19685039370078741" footer="0.19685039370078741"/>
  <pageSetup paperSize="9" fitToHeight="0" orientation="portrait" r:id="rId1"/>
  <headerFooter alignWithMargins="0"/>
  <rowBreaks count="2" manualBreakCount="2">
    <brk id="53" max="16383" man="1"/>
    <brk id="106" max="16383" man="1"/>
  </rowBreaks>
  <ignoredErrors>
    <ignoredError sqref="J22 I31"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64"/>
  <sheetViews>
    <sheetView view="pageBreakPreview" zoomScaleNormal="100" zoomScaleSheetLayoutView="100" workbookViewId="0">
      <selection activeCell="D5" sqref="D5:E5"/>
    </sheetView>
  </sheetViews>
  <sheetFormatPr defaultColWidth="9" defaultRowHeight="13.5"/>
  <cols>
    <col min="1" max="1" width="5.625" style="4" customWidth="1"/>
    <col min="2" max="2" width="6" style="4" customWidth="1"/>
    <col min="3" max="4" width="9.125" style="4" customWidth="1"/>
    <col min="5" max="5" width="12.125" style="4" customWidth="1"/>
    <col min="6" max="6" width="8.125" style="4" customWidth="1"/>
    <col min="7" max="8" width="8.875" style="4" customWidth="1"/>
    <col min="9" max="9" width="7.125" style="4" customWidth="1"/>
    <col min="10" max="10" width="8.5" style="4" customWidth="1"/>
    <col min="11" max="11" width="6.625" style="4" customWidth="1"/>
    <col min="12" max="12" width="5.625" style="4" customWidth="1"/>
    <col min="13" max="16384" width="9" style="4"/>
  </cols>
  <sheetData>
    <row r="1" spans="1:14" ht="15" customHeight="1" thickBot="1"/>
    <row r="2" spans="1:14" s="10" customFormat="1" ht="18.75" customHeight="1">
      <c r="A2" s="687" t="s">
        <v>145</v>
      </c>
      <c r="B2" s="688"/>
      <c r="C2" s="688"/>
      <c r="D2" s="688"/>
      <c r="E2" s="688"/>
      <c r="F2" s="688"/>
      <c r="G2" s="688"/>
      <c r="H2" s="688"/>
      <c r="I2" s="688"/>
      <c r="J2" s="688"/>
      <c r="K2" s="689"/>
    </row>
    <row r="3" spans="1:14" s="10" customFormat="1" ht="28.5" customHeight="1">
      <c r="A3" s="696" t="s">
        <v>284</v>
      </c>
      <c r="B3" s="697"/>
      <c r="C3" s="698" t="str">
        <f>+表紙!B3&amp;"　　（　３．立上り性能　）"</f>
        <v>ティルティングパン　　（　３．立上り性能　）</v>
      </c>
      <c r="D3" s="724"/>
      <c r="E3" s="724"/>
      <c r="F3" s="724"/>
      <c r="G3" s="724"/>
      <c r="H3" s="724"/>
      <c r="I3" s="725"/>
      <c r="J3" s="698" t="str">
        <f xml:space="preserve"> IF(表紙!$I$12="選択してください","","ガス種："&amp;表紙!$I$12)</f>
        <v/>
      </c>
      <c r="K3" s="699"/>
    </row>
    <row r="4" spans="1:14" s="10" customFormat="1" ht="18" customHeight="1" thickBot="1">
      <c r="A4" s="690" t="s">
        <v>285</v>
      </c>
      <c r="B4" s="691"/>
      <c r="C4" s="676" t="str">
        <f>IF(表紙!$B$6=0,"",表紙!$B$6)</f>
        <v/>
      </c>
      <c r="D4" s="676"/>
      <c r="E4" s="677"/>
      <c r="F4" s="677"/>
      <c r="G4" s="677"/>
      <c r="H4" s="434" t="s">
        <v>102</v>
      </c>
      <c r="I4" s="677" t="str">
        <f>IF(表紙!$H$5=0,"",表紙!$H$5)</f>
        <v/>
      </c>
      <c r="J4" s="718"/>
      <c r="K4" s="719"/>
      <c r="L4" s="66"/>
    </row>
    <row r="5" spans="1:14" s="10" customFormat="1" ht="15.75" customHeight="1">
      <c r="A5" s="707" t="s">
        <v>8</v>
      </c>
      <c r="B5" s="708"/>
      <c r="C5" s="708" t="s">
        <v>22</v>
      </c>
      <c r="D5" s="712"/>
      <c r="E5" s="712"/>
      <c r="F5" s="708" t="s">
        <v>24</v>
      </c>
      <c r="G5" s="343"/>
      <c r="H5" s="708" t="s">
        <v>32</v>
      </c>
      <c r="I5" s="343"/>
      <c r="J5" s="708" t="s">
        <v>11</v>
      </c>
      <c r="K5" s="339"/>
    </row>
    <row r="6" spans="1:14" s="10" customFormat="1" ht="15.75" customHeight="1" thickBot="1">
      <c r="A6" s="709" t="s">
        <v>15</v>
      </c>
      <c r="B6" s="619"/>
      <c r="C6" s="619"/>
      <c r="D6" s="713"/>
      <c r="E6" s="713"/>
      <c r="F6" s="619"/>
      <c r="G6" s="344"/>
      <c r="H6" s="619"/>
      <c r="I6" s="344"/>
      <c r="J6" s="619"/>
      <c r="K6" s="9"/>
    </row>
    <row r="7" spans="1:14" s="10" customFormat="1" ht="9.75" customHeight="1">
      <c r="A7" s="102"/>
      <c r="B7" s="103"/>
      <c r="C7" s="103"/>
      <c r="D7" s="103"/>
      <c r="E7" s="103"/>
      <c r="F7" s="103"/>
      <c r="G7" s="103"/>
      <c r="H7" s="103"/>
      <c r="I7" s="103"/>
      <c r="J7" s="103"/>
      <c r="K7" s="104"/>
    </row>
    <row r="8" spans="1:14" s="10" customFormat="1">
      <c r="A8" s="102"/>
      <c r="B8" s="129" t="s">
        <v>33</v>
      </c>
      <c r="C8" s="158"/>
      <c r="D8" s="103"/>
      <c r="E8" s="103"/>
      <c r="F8" s="103"/>
      <c r="G8" s="103"/>
      <c r="H8" s="103"/>
      <c r="I8" s="103"/>
      <c r="J8" s="103"/>
      <c r="K8" s="104"/>
    </row>
    <row r="9" spans="1:14" s="10" customFormat="1" ht="15" customHeight="1">
      <c r="A9" s="102"/>
      <c r="B9" s="103"/>
      <c r="C9" s="716" t="s">
        <v>350</v>
      </c>
      <c r="D9" s="716"/>
      <c r="E9" s="716"/>
      <c r="F9" s="716"/>
      <c r="G9" s="716"/>
      <c r="H9" s="716"/>
      <c r="I9" s="716"/>
      <c r="J9" s="716"/>
      <c r="K9" s="104"/>
    </row>
    <row r="10" spans="1:14" s="10" customFormat="1" ht="15" customHeight="1">
      <c r="A10" s="102"/>
      <c r="B10" s="103"/>
      <c r="C10" s="716"/>
      <c r="D10" s="716"/>
      <c r="E10" s="716"/>
      <c r="F10" s="716"/>
      <c r="G10" s="716"/>
      <c r="H10" s="716"/>
      <c r="I10" s="716"/>
      <c r="J10" s="716"/>
      <c r="K10" s="104"/>
    </row>
    <row r="11" spans="1:14" s="10" customFormat="1" ht="15" customHeight="1">
      <c r="A11" s="102"/>
      <c r="B11" s="103"/>
      <c r="C11" s="716"/>
      <c r="D11" s="716"/>
      <c r="E11" s="716"/>
      <c r="F11" s="716"/>
      <c r="G11" s="716"/>
      <c r="H11" s="716"/>
      <c r="I11" s="716"/>
      <c r="J11" s="716"/>
      <c r="K11" s="104"/>
    </row>
    <row r="12" spans="1:14" s="10" customFormat="1" ht="15" customHeight="1">
      <c r="A12" s="102"/>
      <c r="B12" s="103"/>
      <c r="C12" s="103"/>
      <c r="D12" s="159"/>
      <c r="E12" s="82"/>
      <c r="F12" s="435"/>
      <c r="G12" s="435"/>
      <c r="H12" s="103"/>
      <c r="I12" s="103"/>
      <c r="J12" s="103"/>
      <c r="K12" s="104"/>
    </row>
    <row r="13" spans="1:14" s="10" customFormat="1" ht="15" customHeight="1">
      <c r="A13" s="102"/>
      <c r="B13" s="103"/>
      <c r="C13" s="103"/>
      <c r="D13" s="159"/>
      <c r="E13" s="82"/>
      <c r="F13" s="435"/>
      <c r="G13" s="435"/>
      <c r="H13" s="103"/>
      <c r="I13" s="103"/>
      <c r="J13" s="103"/>
      <c r="K13" s="104"/>
    </row>
    <row r="14" spans="1:14" s="10" customFormat="1" ht="15" customHeight="1">
      <c r="A14" s="102"/>
      <c r="B14" s="103"/>
      <c r="C14" s="103"/>
      <c r="D14" s="103"/>
      <c r="E14" s="103"/>
      <c r="F14" s="103"/>
      <c r="G14" s="109" t="s">
        <v>8</v>
      </c>
      <c r="H14" s="109" t="s">
        <v>15</v>
      </c>
      <c r="I14" s="103"/>
      <c r="J14" s="103"/>
      <c r="K14" s="104"/>
    </row>
    <row r="15" spans="1:14" s="10" customFormat="1" ht="18.75" customHeight="1">
      <c r="A15" s="102"/>
      <c r="B15" s="103"/>
      <c r="C15" s="160" t="s">
        <v>224</v>
      </c>
      <c r="D15" s="103"/>
      <c r="E15" s="141"/>
      <c r="F15" s="280" t="s">
        <v>219</v>
      </c>
      <c r="G15" s="362"/>
      <c r="H15" s="362"/>
      <c r="I15" s="107" t="s">
        <v>66</v>
      </c>
      <c r="J15" s="155" t="s">
        <v>38</v>
      </c>
      <c r="K15" s="143"/>
    </row>
    <row r="16" spans="1:14" s="10" customFormat="1" ht="18.75" customHeight="1">
      <c r="A16" s="102"/>
      <c r="B16" s="103"/>
      <c r="C16" s="160" t="s">
        <v>225</v>
      </c>
      <c r="D16" s="103"/>
      <c r="E16" s="141"/>
      <c r="F16" s="280" t="s">
        <v>220</v>
      </c>
      <c r="G16" s="362"/>
      <c r="H16" s="368"/>
      <c r="I16" s="107" t="s">
        <v>3</v>
      </c>
      <c r="J16" s="155" t="s">
        <v>38</v>
      </c>
      <c r="K16" s="143"/>
      <c r="N16" s="4"/>
    </row>
    <row r="17" spans="1:20" s="10" customFormat="1" ht="18.75" customHeight="1">
      <c r="A17" s="102"/>
      <c r="B17" s="103"/>
      <c r="C17" s="161" t="s">
        <v>226</v>
      </c>
      <c r="D17" s="103"/>
      <c r="E17" s="141"/>
      <c r="F17" s="280" t="s">
        <v>227</v>
      </c>
      <c r="G17" s="369"/>
      <c r="H17" s="369"/>
      <c r="I17" s="107" t="s">
        <v>2</v>
      </c>
      <c r="J17" s="155" t="s">
        <v>37</v>
      </c>
      <c r="K17" s="143"/>
      <c r="N17" s="11"/>
    </row>
    <row r="18" spans="1:20" s="10" customFormat="1" ht="7.5" customHeight="1" thickBot="1">
      <c r="A18" s="102"/>
      <c r="B18" s="103"/>
      <c r="C18" s="103"/>
      <c r="D18" s="103"/>
      <c r="E18" s="103"/>
      <c r="F18" s="277"/>
      <c r="G18" s="103"/>
      <c r="H18" s="103"/>
      <c r="I18" s="107"/>
      <c r="J18" s="138"/>
      <c r="K18" s="104"/>
      <c r="N18" s="11"/>
    </row>
    <row r="19" spans="1:20" s="10" customFormat="1" ht="17.25" customHeight="1" thickBot="1">
      <c r="A19" s="102"/>
      <c r="B19" s="103"/>
      <c r="C19" s="162" t="s">
        <v>223</v>
      </c>
      <c r="D19" s="109"/>
      <c r="E19" s="435"/>
      <c r="F19" s="276" t="s">
        <v>221</v>
      </c>
      <c r="G19" s="370" t="str">
        <f>IF(COUNTBLANK(G15:G17)=0,60*G15/(G16*(95-G17)),"")</f>
        <v/>
      </c>
      <c r="H19" s="370" t="str">
        <f>IF(COUNTBLANK(H15:H17)=0,60*H15/(H16*(95-H17)),"")</f>
        <v/>
      </c>
      <c r="I19" s="164" t="s">
        <v>67</v>
      </c>
      <c r="J19" s="155" t="s">
        <v>38</v>
      </c>
      <c r="K19" s="143"/>
      <c r="N19" s="11"/>
    </row>
    <row r="20" spans="1:20" s="10" customFormat="1" ht="7.5" customHeight="1" thickBot="1">
      <c r="A20" s="102"/>
      <c r="B20" s="103"/>
      <c r="C20" s="435"/>
      <c r="D20" s="109"/>
      <c r="E20" s="110"/>
      <c r="F20" s="111"/>
      <c r="G20" s="447"/>
      <c r="H20" s="17"/>
      <c r="I20" s="107"/>
      <c r="J20" s="155"/>
      <c r="K20" s="143"/>
      <c r="N20" s="11"/>
    </row>
    <row r="21" spans="1:20" s="10" customFormat="1" ht="25.5" customHeight="1" thickBot="1">
      <c r="A21" s="102"/>
      <c r="B21" s="103"/>
      <c r="C21" s="103"/>
      <c r="D21" s="163"/>
      <c r="E21" s="109"/>
      <c r="F21" s="103"/>
      <c r="G21" s="166" t="s">
        <v>222</v>
      </c>
      <c r="H21" s="401" t="str">
        <f>IF(COUNTBLANK(G19:H19)=0,(G19+H19)/2,"")</f>
        <v/>
      </c>
      <c r="I21" s="164" t="s">
        <v>67</v>
      </c>
      <c r="J21" s="155" t="s">
        <v>38</v>
      </c>
      <c r="K21" s="165"/>
    </row>
    <row r="22" spans="1:20" ht="7.5" customHeight="1" thickBot="1">
      <c r="A22" s="113"/>
      <c r="B22" s="114"/>
      <c r="C22" s="103"/>
      <c r="D22" s="114"/>
      <c r="E22" s="109"/>
      <c r="F22" s="109"/>
      <c r="G22" s="109"/>
      <c r="H22" s="18"/>
      <c r="I22" s="433"/>
      <c r="J22" s="138"/>
      <c r="K22" s="104"/>
    </row>
    <row r="23" spans="1:20" ht="18.75" customHeight="1" thickBot="1">
      <c r="A23" s="113"/>
      <c r="B23" s="114"/>
      <c r="C23" s="103"/>
      <c r="D23" s="109"/>
      <c r="E23" s="109"/>
      <c r="F23" s="109"/>
      <c r="G23" s="417" t="s">
        <v>14</v>
      </c>
      <c r="H23" s="418" t="str">
        <f>IF(H21&lt;&gt;"",ABS(G19-H19)/H21,"")</f>
        <v/>
      </c>
      <c r="I23" s="416" t="s">
        <v>412</v>
      </c>
      <c r="J23" s="323"/>
      <c r="K23" s="318"/>
      <c r="M23" s="419"/>
    </row>
    <row r="24" spans="1:20" ht="15" customHeight="1">
      <c r="A24" s="102"/>
      <c r="B24" s="114"/>
      <c r="C24" s="82"/>
      <c r="D24" s="109"/>
      <c r="E24" s="109"/>
      <c r="F24" s="109"/>
      <c r="G24" s="435"/>
      <c r="H24" s="435"/>
      <c r="I24" s="435"/>
      <c r="J24" s="435"/>
      <c r="K24" s="264"/>
    </row>
    <row r="25" spans="1:20" ht="15" customHeight="1">
      <c r="A25" s="102" t="s">
        <v>156</v>
      </c>
      <c r="B25" s="114"/>
      <c r="C25" s="103"/>
      <c r="D25" s="109"/>
      <c r="E25" s="103"/>
      <c r="F25" s="103"/>
      <c r="G25" s="103"/>
      <c r="H25" s="103"/>
      <c r="I25" s="103"/>
      <c r="J25" s="103"/>
      <c r="K25" s="104"/>
    </row>
    <row r="26" spans="1:20" ht="15" customHeight="1">
      <c r="A26" s="113"/>
      <c r="B26" s="114"/>
      <c r="C26" s="103"/>
      <c r="D26" s="109"/>
      <c r="E26" s="103"/>
      <c r="F26" s="103"/>
      <c r="G26" s="103"/>
      <c r="H26" s="103"/>
      <c r="I26" s="103"/>
      <c r="J26" s="103"/>
      <c r="K26" s="104"/>
    </row>
    <row r="27" spans="1:20" ht="15" customHeight="1">
      <c r="A27" s="113"/>
      <c r="B27" s="114"/>
      <c r="C27" s="103"/>
      <c r="D27" s="109"/>
      <c r="E27" s="103"/>
      <c r="F27" s="103"/>
      <c r="G27" s="323"/>
      <c r="H27" s="323"/>
      <c r="I27" s="323"/>
      <c r="J27" s="323"/>
      <c r="K27" s="318"/>
    </row>
    <row r="28" spans="1:20" ht="15" customHeight="1">
      <c r="A28" s="113"/>
      <c r="B28" s="114"/>
      <c r="C28" s="103"/>
      <c r="D28" s="109"/>
      <c r="E28" s="103"/>
      <c r="F28" s="103"/>
      <c r="G28" s="435"/>
      <c r="H28" s="435"/>
      <c r="I28" s="435"/>
      <c r="J28" s="435"/>
      <c r="K28" s="264"/>
      <c r="T28" s="14"/>
    </row>
    <row r="29" spans="1:20" ht="15" customHeight="1">
      <c r="A29" s="113"/>
      <c r="B29" s="114"/>
      <c r="C29" s="103"/>
      <c r="D29" s="109"/>
      <c r="E29" s="103"/>
      <c r="F29" s="103"/>
      <c r="G29" s="103"/>
      <c r="H29" s="103"/>
      <c r="I29" s="103"/>
      <c r="J29" s="103"/>
      <c r="K29" s="104"/>
      <c r="T29" s="14"/>
    </row>
    <row r="30" spans="1:20" ht="15" customHeight="1">
      <c r="A30" s="113"/>
      <c r="B30" s="114"/>
      <c r="C30" s="103"/>
      <c r="D30" s="109"/>
      <c r="E30" s="103"/>
      <c r="F30" s="103"/>
      <c r="G30" s="103"/>
      <c r="H30" s="103"/>
      <c r="I30" s="103"/>
      <c r="J30" s="103"/>
      <c r="K30" s="104"/>
      <c r="T30" s="14"/>
    </row>
    <row r="31" spans="1:20" ht="15" customHeight="1">
      <c r="A31" s="113"/>
      <c r="B31" s="114"/>
      <c r="C31" s="103"/>
      <c r="D31" s="109"/>
      <c r="E31" s="103"/>
      <c r="F31" s="103"/>
      <c r="G31" s="323"/>
      <c r="H31" s="323"/>
      <c r="I31" s="323"/>
      <c r="J31" s="323"/>
      <c r="K31" s="318"/>
      <c r="T31" s="14"/>
    </row>
    <row r="32" spans="1:20" ht="15" customHeight="1">
      <c r="A32" s="113"/>
      <c r="B32" s="114"/>
      <c r="C32" s="103"/>
      <c r="D32" s="109"/>
      <c r="E32" s="103"/>
      <c r="F32" s="103"/>
      <c r="G32" s="103"/>
      <c r="H32" s="103"/>
      <c r="I32" s="103"/>
      <c r="J32" s="103"/>
      <c r="K32" s="104"/>
    </row>
    <row r="33" spans="1:11" ht="15" customHeight="1">
      <c r="A33" s="113"/>
      <c r="B33" s="114"/>
      <c r="C33" s="103"/>
      <c r="D33" s="109"/>
      <c r="E33" s="103"/>
      <c r="F33" s="103"/>
      <c r="G33" s="103"/>
      <c r="H33" s="103"/>
      <c r="I33" s="103"/>
      <c r="J33" s="103"/>
      <c r="K33" s="104"/>
    </row>
    <row r="34" spans="1:11" ht="15" customHeight="1">
      <c r="A34" s="113"/>
      <c r="B34" s="114"/>
      <c r="C34" s="114"/>
      <c r="D34" s="109"/>
      <c r="E34" s="103"/>
      <c r="F34" s="103"/>
      <c r="G34" s="103"/>
      <c r="H34" s="103"/>
      <c r="I34" s="103"/>
      <c r="J34" s="103"/>
      <c r="K34" s="104"/>
    </row>
    <row r="35" spans="1:11" ht="15" customHeight="1">
      <c r="A35" s="113"/>
      <c r="B35" s="114"/>
      <c r="C35" s="103"/>
      <c r="D35" s="103"/>
      <c r="E35" s="103"/>
      <c r="F35" s="103"/>
      <c r="G35" s="103"/>
      <c r="H35" s="103"/>
      <c r="I35" s="103"/>
      <c r="J35" s="103"/>
      <c r="K35" s="104"/>
    </row>
    <row r="36" spans="1:11" ht="15" customHeight="1">
      <c r="A36" s="113"/>
      <c r="B36" s="114"/>
      <c r="C36" s="103"/>
      <c r="D36" s="103"/>
      <c r="E36" s="103"/>
      <c r="F36" s="103"/>
      <c r="G36" s="103"/>
      <c r="H36" s="103"/>
      <c r="I36" s="103"/>
      <c r="J36" s="103"/>
      <c r="K36" s="104"/>
    </row>
    <row r="37" spans="1:11" ht="7.5" customHeight="1">
      <c r="A37" s="113"/>
      <c r="B37" s="114"/>
      <c r="C37" s="114"/>
      <c r="D37" s="114"/>
      <c r="E37" s="103"/>
      <c r="F37" s="103"/>
      <c r="G37" s="103"/>
      <c r="H37" s="103"/>
      <c r="I37" s="103"/>
      <c r="J37" s="103"/>
      <c r="K37" s="104"/>
    </row>
    <row r="38" spans="1:11" ht="15" customHeight="1">
      <c r="A38" s="102"/>
      <c r="B38" s="114"/>
      <c r="C38" s="82"/>
      <c r="D38" s="114"/>
      <c r="E38" s="103"/>
      <c r="F38" s="103"/>
      <c r="G38" s="103"/>
      <c r="H38" s="103"/>
      <c r="I38" s="103"/>
      <c r="J38" s="103"/>
      <c r="K38" s="104"/>
    </row>
    <row r="39" spans="1:11" ht="15" customHeight="1">
      <c r="A39" s="102" t="s">
        <v>157</v>
      </c>
      <c r="B39" s="114"/>
      <c r="C39" s="103"/>
      <c r="D39" s="103"/>
      <c r="E39" s="103"/>
      <c r="F39" s="103"/>
      <c r="G39" s="103"/>
      <c r="H39" s="103"/>
      <c r="I39" s="103"/>
      <c r="J39" s="103"/>
      <c r="K39" s="104"/>
    </row>
    <row r="40" spans="1:11" ht="15" customHeight="1">
      <c r="A40" s="113"/>
      <c r="B40" s="114"/>
      <c r="C40" s="103"/>
      <c r="D40" s="103"/>
      <c r="E40" s="103"/>
      <c r="F40" s="103"/>
      <c r="G40" s="103"/>
      <c r="H40" s="103"/>
      <c r="I40" s="103"/>
      <c r="J40" s="103"/>
      <c r="K40" s="104"/>
    </row>
    <row r="41" spans="1:11" ht="15" customHeight="1">
      <c r="A41" s="113"/>
      <c r="B41" s="114"/>
      <c r="C41" s="103"/>
      <c r="D41" s="103"/>
      <c r="E41" s="103"/>
      <c r="F41" s="103"/>
      <c r="G41" s="103"/>
      <c r="H41" s="103"/>
      <c r="I41" s="103"/>
      <c r="J41" s="103"/>
      <c r="K41" s="104"/>
    </row>
    <row r="42" spans="1:11" ht="15" customHeight="1">
      <c r="A42" s="113"/>
      <c r="B42" s="114"/>
      <c r="C42" s="103"/>
      <c r="D42" s="103"/>
      <c r="E42" s="103"/>
      <c r="F42" s="103"/>
      <c r="G42" s="103"/>
      <c r="H42" s="103"/>
      <c r="I42" s="103"/>
      <c r="J42" s="103"/>
      <c r="K42" s="104"/>
    </row>
    <row r="43" spans="1:11" ht="15" customHeight="1">
      <c r="A43" s="113"/>
      <c r="B43" s="114"/>
      <c r="C43" s="103"/>
      <c r="D43" s="103"/>
      <c r="E43" s="103"/>
      <c r="F43" s="103"/>
      <c r="G43" s="103"/>
      <c r="H43" s="103"/>
      <c r="I43" s="103"/>
      <c r="J43" s="103"/>
      <c r="K43" s="104"/>
    </row>
    <row r="44" spans="1:11" ht="15" customHeight="1">
      <c r="A44" s="113"/>
      <c r="B44" s="114"/>
      <c r="C44" s="114"/>
      <c r="D44" s="114"/>
      <c r="E44" s="103"/>
      <c r="F44" s="103"/>
      <c r="G44" s="103"/>
      <c r="H44" s="103"/>
      <c r="I44" s="103"/>
      <c r="J44" s="103"/>
      <c r="K44" s="167"/>
    </row>
    <row r="45" spans="1:11" ht="15" customHeight="1">
      <c r="A45" s="113"/>
      <c r="B45" s="114"/>
      <c r="C45" s="114"/>
      <c r="D45" s="114"/>
      <c r="E45" s="103"/>
      <c r="F45" s="103"/>
      <c r="G45" s="103"/>
      <c r="H45" s="103"/>
      <c r="I45" s="103"/>
      <c r="J45" s="103"/>
      <c r="K45" s="167"/>
    </row>
    <row r="46" spans="1:11" ht="15" customHeight="1">
      <c r="A46" s="113"/>
      <c r="B46" s="114"/>
      <c r="C46" s="114"/>
      <c r="D46" s="114"/>
      <c r="E46" s="103"/>
      <c r="F46" s="103"/>
      <c r="G46" s="103"/>
      <c r="H46" s="103"/>
      <c r="I46" s="103"/>
      <c r="J46" s="103"/>
      <c r="K46" s="167"/>
    </row>
    <row r="47" spans="1:11" ht="15" customHeight="1">
      <c r="A47" s="113"/>
      <c r="B47" s="114"/>
      <c r="C47" s="114"/>
      <c r="D47" s="114"/>
      <c r="E47" s="103"/>
      <c r="F47" s="103"/>
      <c r="G47" s="103"/>
      <c r="H47" s="103"/>
      <c r="I47" s="103"/>
      <c r="J47" s="103"/>
      <c r="K47" s="167"/>
    </row>
    <row r="48" spans="1:11" ht="15" customHeight="1">
      <c r="A48" s="113"/>
      <c r="B48" s="114"/>
      <c r="C48" s="114"/>
      <c r="D48" s="114"/>
      <c r="E48" s="103"/>
      <c r="F48" s="103"/>
      <c r="G48" s="103"/>
      <c r="H48" s="103"/>
      <c r="I48" s="103"/>
      <c r="J48" s="103"/>
      <c r="K48" s="167"/>
    </row>
    <row r="49" spans="1:11" ht="15" customHeight="1">
      <c r="A49" s="113"/>
      <c r="B49" s="114"/>
      <c r="C49" s="114"/>
      <c r="D49" s="114"/>
      <c r="E49" s="103"/>
      <c r="F49" s="103"/>
      <c r="G49" s="103"/>
      <c r="H49" s="103"/>
      <c r="I49" s="103"/>
      <c r="J49" s="103"/>
      <c r="K49" s="167"/>
    </row>
    <row r="50" spans="1:11" ht="15" customHeight="1">
      <c r="A50" s="113"/>
      <c r="B50" s="114"/>
      <c r="C50" s="114"/>
      <c r="D50" s="114"/>
      <c r="E50" s="103"/>
      <c r="F50" s="103"/>
      <c r="G50" s="103"/>
      <c r="H50" s="103"/>
      <c r="I50" s="103"/>
      <c r="J50" s="103"/>
      <c r="K50" s="167"/>
    </row>
    <row r="51" spans="1:11" ht="15" customHeight="1">
      <c r="A51" s="113"/>
      <c r="B51" s="114"/>
      <c r="C51" s="114"/>
      <c r="D51" s="114"/>
      <c r="E51" s="103"/>
      <c r="F51" s="103"/>
      <c r="G51" s="103"/>
      <c r="H51" s="103"/>
      <c r="I51" s="103"/>
      <c r="J51" s="103"/>
      <c r="K51" s="167"/>
    </row>
    <row r="52" spans="1:11" ht="15" customHeight="1" thickBot="1">
      <c r="A52" s="145"/>
      <c r="B52" s="146"/>
      <c r="C52" s="146"/>
      <c r="D52" s="146"/>
      <c r="E52" s="123"/>
      <c r="F52" s="123"/>
      <c r="G52" s="123"/>
      <c r="H52" s="123"/>
      <c r="I52" s="123"/>
      <c r="J52" s="123"/>
      <c r="K52" s="168"/>
    </row>
    <row r="53" spans="1:11" s="5" customFormat="1" ht="7.35" customHeight="1"/>
    <row r="54" spans="1:11" s="5" customFormat="1" ht="15" customHeight="1"/>
    <row r="55" spans="1:11" s="5" customFormat="1" ht="15" customHeight="1"/>
    <row r="56" spans="1:11" s="5" customFormat="1" ht="15" customHeight="1"/>
    <row r="57" spans="1:11" s="5" customFormat="1" ht="15" customHeight="1"/>
    <row r="58" spans="1:11" s="5" customFormat="1" ht="15" customHeight="1"/>
    <row r="59" spans="1:11" s="5" customFormat="1" ht="15" customHeight="1"/>
    <row r="60" spans="1:11" s="5" customFormat="1" ht="15" customHeight="1"/>
    <row r="61" spans="1:11" s="5" customFormat="1"/>
    <row r="62" spans="1:11" s="5" customFormat="1"/>
    <row r="63" spans="1:11" s="5" customFormat="1"/>
    <row r="64" spans="1:11" s="5" customFormat="1"/>
  </sheetData>
  <sheetProtection password="CC9A" sheet="1" objects="1" scenarios="1" formatCells="0" formatRows="0" insertRows="0" deleteRows="0"/>
  <mergeCells count="16">
    <mergeCell ref="C9:J11"/>
    <mergeCell ref="A2:K2"/>
    <mergeCell ref="D5:E5"/>
    <mergeCell ref="F5:F6"/>
    <mergeCell ref="H5:H6"/>
    <mergeCell ref="J5:J6"/>
    <mergeCell ref="C3:I3"/>
    <mergeCell ref="C5:C6"/>
    <mergeCell ref="J3:K3"/>
    <mergeCell ref="D6:E6"/>
    <mergeCell ref="C4:G4"/>
    <mergeCell ref="I4:K4"/>
    <mergeCell ref="A3:B3"/>
    <mergeCell ref="A4:B4"/>
    <mergeCell ref="A5:B5"/>
    <mergeCell ref="A6:B6"/>
  </mergeCells>
  <phoneticPr fontId="3"/>
  <conditionalFormatting sqref="H23">
    <cfRule type="cellIs" dxfId="3" priority="1" stopIfTrue="1" operator="greaterThan">
      <formula>0.1</formula>
    </cfRule>
  </conditionalFormatting>
  <pageMargins left="0.78740157480314965" right="0.51181102362204722" top="0.59055118110236227" bottom="0.59055118110236227" header="0.19685039370078741" footer="0.19685039370078741"/>
  <pageSetup paperSize="9"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75"/>
  <sheetViews>
    <sheetView view="pageBreakPreview" zoomScaleNormal="100" zoomScaleSheetLayoutView="100" workbookViewId="0">
      <selection activeCell="D5" sqref="D5:F5"/>
    </sheetView>
  </sheetViews>
  <sheetFormatPr defaultColWidth="9" defaultRowHeight="13.5"/>
  <cols>
    <col min="1" max="1" width="4.875" style="4" customWidth="1"/>
    <col min="2" max="2" width="4.125" style="4" customWidth="1"/>
    <col min="3" max="3" width="8.125" style="4" customWidth="1"/>
    <col min="4" max="4" width="9.125" style="4" customWidth="1"/>
    <col min="5" max="5" width="6.125" style="4" customWidth="1"/>
    <col min="6" max="6" width="5.375" style="4" customWidth="1"/>
    <col min="7" max="8" width="8.125" style="4" customWidth="1"/>
    <col min="9" max="10" width="9.125" style="4" customWidth="1"/>
    <col min="11" max="11" width="7.625" style="4" customWidth="1"/>
    <col min="12" max="12" width="10.5" style="4" customWidth="1"/>
    <col min="13" max="13" width="5.625" style="4" customWidth="1"/>
    <col min="14" max="16384" width="9" style="4"/>
  </cols>
  <sheetData>
    <row r="1" spans="1:21" ht="15" customHeight="1" thickBot="1">
      <c r="A1" s="5"/>
      <c r="B1" s="5"/>
      <c r="C1" s="5"/>
      <c r="D1" s="5"/>
      <c r="E1" s="5"/>
      <c r="F1" s="5"/>
      <c r="G1" s="5"/>
      <c r="H1" s="5"/>
      <c r="I1" s="5"/>
      <c r="J1" s="5"/>
      <c r="K1" s="5"/>
      <c r="L1" s="5"/>
      <c r="M1" s="5"/>
    </row>
    <row r="2" spans="1:21" s="10" customFormat="1" ht="18.75" customHeight="1">
      <c r="A2" s="687" t="s">
        <v>145</v>
      </c>
      <c r="B2" s="688"/>
      <c r="C2" s="688"/>
      <c r="D2" s="688"/>
      <c r="E2" s="688"/>
      <c r="F2" s="688"/>
      <c r="G2" s="688"/>
      <c r="H2" s="688"/>
      <c r="I2" s="688"/>
      <c r="J2" s="688"/>
      <c r="K2" s="688"/>
      <c r="L2" s="689"/>
    </row>
    <row r="3" spans="1:21" s="10" customFormat="1" ht="28.5" customHeight="1">
      <c r="A3" s="696" t="s">
        <v>284</v>
      </c>
      <c r="B3" s="697"/>
      <c r="C3" s="698" t="str">
        <f>+表紙!B3&amp;"　　（　４．調理能力　）"</f>
        <v>ティルティングパン　　（　４．調理能力　）</v>
      </c>
      <c r="D3" s="724"/>
      <c r="E3" s="724"/>
      <c r="F3" s="724"/>
      <c r="G3" s="724"/>
      <c r="H3" s="724"/>
      <c r="I3" s="725"/>
      <c r="J3" s="724"/>
      <c r="K3" s="698" t="str">
        <f xml:space="preserve"> IF(表紙!$I$12="選択してください","","ガス種："&amp;表紙!$I$12)</f>
        <v/>
      </c>
      <c r="L3" s="699"/>
    </row>
    <row r="4" spans="1:21" s="10" customFormat="1" ht="17.25" customHeight="1" thickBot="1">
      <c r="A4" s="690" t="s">
        <v>285</v>
      </c>
      <c r="B4" s="691"/>
      <c r="C4" s="676" t="str">
        <f>IF(表紙!$B$6=0,"",表紙!$B$6)</f>
        <v/>
      </c>
      <c r="D4" s="676"/>
      <c r="E4" s="677"/>
      <c r="F4" s="677"/>
      <c r="G4" s="677"/>
      <c r="H4" s="341" t="s">
        <v>1</v>
      </c>
      <c r="I4" s="677" t="str">
        <f>IF(表紙!$H$5=0,"",表紙!$H$5)</f>
        <v/>
      </c>
      <c r="J4" s="677"/>
      <c r="K4" s="677"/>
      <c r="L4" s="700"/>
    </row>
    <row r="5" spans="1:21" s="10" customFormat="1" ht="15.75" customHeight="1">
      <c r="A5" s="707" t="s">
        <v>8</v>
      </c>
      <c r="B5" s="708"/>
      <c r="C5" s="708" t="s">
        <v>22</v>
      </c>
      <c r="D5" s="712"/>
      <c r="E5" s="712"/>
      <c r="F5" s="712"/>
      <c r="G5" s="708" t="s">
        <v>59</v>
      </c>
      <c r="H5" s="345"/>
      <c r="I5" s="708" t="s">
        <v>60</v>
      </c>
      <c r="J5" s="345"/>
      <c r="K5" s="708" t="s">
        <v>11</v>
      </c>
      <c r="L5" s="340"/>
    </row>
    <row r="6" spans="1:21" s="10" customFormat="1" ht="15.75" customHeight="1" thickBot="1">
      <c r="A6" s="709" t="s">
        <v>15</v>
      </c>
      <c r="B6" s="619"/>
      <c r="C6" s="619"/>
      <c r="D6" s="713"/>
      <c r="E6" s="713"/>
      <c r="F6" s="713"/>
      <c r="G6" s="619"/>
      <c r="H6" s="346"/>
      <c r="I6" s="619"/>
      <c r="J6" s="346"/>
      <c r="K6" s="619"/>
      <c r="L6" s="47"/>
    </row>
    <row r="7" spans="1:21" s="10" customFormat="1" ht="8.25" customHeight="1">
      <c r="A7" s="301"/>
      <c r="B7" s="302"/>
      <c r="C7" s="302"/>
      <c r="D7" s="503"/>
      <c r="E7" s="503"/>
      <c r="F7" s="503"/>
      <c r="G7" s="303"/>
      <c r="H7" s="154"/>
      <c r="I7" s="302"/>
      <c r="J7" s="154"/>
      <c r="K7" s="303"/>
      <c r="L7" s="504"/>
    </row>
    <row r="8" spans="1:21" s="10" customFormat="1" ht="16.899999999999999" customHeight="1">
      <c r="A8" s="102"/>
      <c r="B8" s="680" t="s">
        <v>391</v>
      </c>
      <c r="C8" s="680"/>
      <c r="D8" s="680"/>
      <c r="E8" s="680"/>
      <c r="F8" s="680"/>
      <c r="G8" s="680"/>
      <c r="H8" s="680"/>
      <c r="I8" s="680"/>
      <c r="J8" s="680"/>
      <c r="K8" s="680"/>
      <c r="L8" s="104"/>
      <c r="M8" s="11"/>
      <c r="N8" s="11"/>
      <c r="O8" s="11"/>
      <c r="P8" s="11"/>
      <c r="Q8" s="11"/>
      <c r="R8" s="11"/>
      <c r="S8" s="11"/>
      <c r="T8" s="11"/>
      <c r="U8" s="11"/>
    </row>
    <row r="9" spans="1:21" s="10" customFormat="1" ht="16.899999999999999" customHeight="1">
      <c r="A9" s="102"/>
      <c r="B9" s="680"/>
      <c r="C9" s="680"/>
      <c r="D9" s="680"/>
      <c r="E9" s="680"/>
      <c r="F9" s="680"/>
      <c r="G9" s="680"/>
      <c r="H9" s="680"/>
      <c r="I9" s="680"/>
      <c r="J9" s="680"/>
      <c r="K9" s="680"/>
      <c r="L9" s="104"/>
      <c r="M9" s="11"/>
      <c r="N9" s="11"/>
      <c r="O9" s="11"/>
      <c r="P9" s="11"/>
      <c r="Q9" s="11"/>
      <c r="R9" s="11"/>
      <c r="S9" s="11"/>
      <c r="T9" s="11"/>
      <c r="U9" s="11"/>
    </row>
    <row r="10" spans="1:21" s="10" customFormat="1" ht="16.899999999999999" customHeight="1">
      <c r="A10" s="102"/>
      <c r="B10" s="680"/>
      <c r="C10" s="680"/>
      <c r="D10" s="680"/>
      <c r="E10" s="680"/>
      <c r="F10" s="680"/>
      <c r="G10" s="680"/>
      <c r="H10" s="680"/>
      <c r="I10" s="680"/>
      <c r="J10" s="680"/>
      <c r="K10" s="680"/>
      <c r="L10" s="104"/>
      <c r="M10" s="11"/>
      <c r="N10" s="11"/>
      <c r="O10" s="11"/>
      <c r="P10" s="11"/>
      <c r="Q10" s="11"/>
      <c r="R10" s="11"/>
      <c r="S10" s="11"/>
      <c r="T10" s="11"/>
      <c r="U10" s="11"/>
    </row>
    <row r="11" spans="1:21" s="10" customFormat="1" ht="16.899999999999999" customHeight="1">
      <c r="A11" s="102"/>
      <c r="B11" s="680"/>
      <c r="C11" s="680"/>
      <c r="D11" s="680"/>
      <c r="E11" s="680"/>
      <c r="F11" s="680"/>
      <c r="G11" s="680"/>
      <c r="H11" s="680"/>
      <c r="I11" s="680"/>
      <c r="J11" s="680"/>
      <c r="K11" s="680"/>
      <c r="L11" s="104"/>
      <c r="M11" s="11"/>
      <c r="N11" s="11"/>
      <c r="O11" s="11"/>
      <c r="P11" s="11"/>
      <c r="Q11" s="11"/>
      <c r="R11" s="11"/>
      <c r="S11" s="11"/>
      <c r="T11" s="11"/>
      <c r="U11" s="11"/>
    </row>
    <row r="12" spans="1:21" s="10" customFormat="1" ht="16.899999999999999" customHeight="1">
      <c r="A12" s="102"/>
      <c r="B12" s="680"/>
      <c r="C12" s="680"/>
      <c r="D12" s="680"/>
      <c r="E12" s="680"/>
      <c r="F12" s="680"/>
      <c r="G12" s="680"/>
      <c r="H12" s="680"/>
      <c r="I12" s="680"/>
      <c r="J12" s="680"/>
      <c r="K12" s="680"/>
      <c r="L12" s="104"/>
      <c r="M12" s="11"/>
      <c r="N12" s="11"/>
      <c r="O12" s="11"/>
      <c r="P12" s="11"/>
      <c r="Q12" s="11"/>
      <c r="R12" s="11"/>
      <c r="S12" s="11"/>
      <c r="T12" s="11"/>
      <c r="U12" s="11"/>
    </row>
    <row r="13" spans="1:21" s="10" customFormat="1" ht="16.899999999999999" customHeight="1">
      <c r="A13" s="102"/>
      <c r="B13" s="680"/>
      <c r="C13" s="680"/>
      <c r="D13" s="680"/>
      <c r="E13" s="680"/>
      <c r="F13" s="680"/>
      <c r="G13" s="680"/>
      <c r="H13" s="680"/>
      <c r="I13" s="680"/>
      <c r="J13" s="680"/>
      <c r="K13" s="680"/>
      <c r="L13" s="104"/>
      <c r="M13" s="11"/>
      <c r="N13" s="11"/>
      <c r="O13" s="11"/>
      <c r="P13" s="11"/>
      <c r="Q13" s="11"/>
      <c r="R13" s="11"/>
      <c r="S13" s="11"/>
      <c r="T13" s="11"/>
      <c r="U13" s="11"/>
    </row>
    <row r="14" spans="1:21" s="10" customFormat="1" ht="16.899999999999999" customHeight="1">
      <c r="A14" s="102"/>
      <c r="B14" s="680"/>
      <c r="C14" s="680"/>
      <c r="D14" s="680"/>
      <c r="E14" s="680"/>
      <c r="F14" s="680"/>
      <c r="G14" s="680"/>
      <c r="H14" s="680"/>
      <c r="I14" s="680"/>
      <c r="J14" s="680"/>
      <c r="K14" s="680"/>
      <c r="L14" s="104"/>
      <c r="M14" s="11"/>
      <c r="N14" s="11"/>
      <c r="O14" s="11"/>
      <c r="P14" s="11"/>
      <c r="Q14" s="11"/>
      <c r="R14" s="11"/>
      <c r="S14" s="11"/>
      <c r="T14" s="11"/>
      <c r="U14" s="11"/>
    </row>
    <row r="15" spans="1:21" s="10" customFormat="1" ht="16.899999999999999" customHeight="1">
      <c r="A15" s="102"/>
      <c r="B15" s="680"/>
      <c r="C15" s="680"/>
      <c r="D15" s="680"/>
      <c r="E15" s="680"/>
      <c r="F15" s="680"/>
      <c r="G15" s="680"/>
      <c r="H15" s="680"/>
      <c r="I15" s="680"/>
      <c r="J15" s="680"/>
      <c r="K15" s="680"/>
      <c r="L15" s="104"/>
      <c r="M15" s="11"/>
      <c r="N15" s="11"/>
      <c r="O15" s="11"/>
      <c r="P15" s="11"/>
      <c r="Q15" s="11"/>
      <c r="R15" s="11"/>
      <c r="S15" s="11"/>
      <c r="T15" s="11"/>
      <c r="U15" s="11"/>
    </row>
    <row r="16" spans="1:21" s="10" customFormat="1" ht="16.899999999999999" customHeight="1">
      <c r="A16" s="102"/>
      <c r="B16" s="680"/>
      <c r="C16" s="680"/>
      <c r="D16" s="680"/>
      <c r="E16" s="680"/>
      <c r="F16" s="680"/>
      <c r="G16" s="680"/>
      <c r="H16" s="680"/>
      <c r="I16" s="680"/>
      <c r="J16" s="680"/>
      <c r="K16" s="680"/>
      <c r="L16" s="104"/>
      <c r="M16" s="11"/>
      <c r="N16" s="11"/>
      <c r="O16" s="11"/>
      <c r="P16" s="11"/>
      <c r="Q16" s="11"/>
      <c r="R16" s="11"/>
      <c r="S16" s="11"/>
      <c r="T16" s="11"/>
      <c r="U16" s="11"/>
    </row>
    <row r="17" spans="1:23" s="10" customFormat="1" ht="16.899999999999999" customHeight="1">
      <c r="A17" s="102"/>
      <c r="B17" s="680"/>
      <c r="C17" s="680"/>
      <c r="D17" s="680"/>
      <c r="E17" s="680"/>
      <c r="F17" s="680"/>
      <c r="G17" s="680"/>
      <c r="H17" s="680"/>
      <c r="I17" s="680"/>
      <c r="J17" s="680"/>
      <c r="K17" s="680"/>
      <c r="L17" s="104"/>
      <c r="M17" s="11"/>
      <c r="N17" s="11"/>
      <c r="O17" s="11"/>
      <c r="P17" s="11"/>
      <c r="Q17" s="11"/>
      <c r="R17" s="11"/>
      <c r="S17" s="11"/>
      <c r="T17" s="11"/>
      <c r="U17" s="11"/>
    </row>
    <row r="18" spans="1:23" s="10" customFormat="1" ht="16.899999999999999" customHeight="1">
      <c r="A18" s="102"/>
      <c r="B18" s="436"/>
      <c r="C18" s="436"/>
      <c r="D18" s="436"/>
      <c r="E18" s="436"/>
      <c r="F18" s="436"/>
      <c r="G18" s="436"/>
      <c r="H18" s="436"/>
      <c r="I18" s="436"/>
      <c r="J18" s="436"/>
      <c r="K18" s="436"/>
      <c r="L18" s="104"/>
      <c r="M18" s="11"/>
      <c r="N18" s="11"/>
      <c r="O18" s="11"/>
      <c r="P18" s="11"/>
      <c r="Q18" s="11"/>
      <c r="R18" s="11"/>
      <c r="S18" s="11"/>
      <c r="T18" s="11"/>
      <c r="U18" s="11"/>
    </row>
    <row r="19" spans="1:23" s="10" customFormat="1" ht="16.899999999999999" customHeight="1">
      <c r="A19" s="102"/>
      <c r="B19" s="436"/>
      <c r="C19" s="436"/>
      <c r="D19" s="436"/>
      <c r="E19" s="436"/>
      <c r="F19" s="436"/>
      <c r="G19" s="436"/>
      <c r="H19" s="436"/>
      <c r="I19" s="436"/>
      <c r="J19" s="436"/>
      <c r="K19" s="436"/>
      <c r="L19" s="104"/>
      <c r="M19" s="11"/>
      <c r="N19" s="11"/>
      <c r="O19" s="11"/>
      <c r="P19" s="11"/>
      <c r="Q19" s="11"/>
      <c r="R19" s="11"/>
      <c r="S19" s="11"/>
      <c r="T19" s="11"/>
      <c r="U19" s="11"/>
    </row>
    <row r="20" spans="1:23" s="10" customFormat="1" ht="16.899999999999999" customHeight="1">
      <c r="A20" s="102"/>
      <c r="B20" s="436"/>
      <c r="C20" s="436"/>
      <c r="D20" s="436"/>
      <c r="E20" s="436"/>
      <c r="F20" s="436"/>
      <c r="G20" s="436"/>
      <c r="H20" s="436"/>
      <c r="I20" s="436"/>
      <c r="J20" s="436"/>
      <c r="K20" s="436"/>
      <c r="L20" s="104"/>
      <c r="M20" s="11"/>
      <c r="N20" s="11"/>
      <c r="O20" s="11"/>
      <c r="P20" s="11"/>
      <c r="Q20" s="11"/>
      <c r="R20" s="11"/>
      <c r="S20" s="11"/>
      <c r="T20" s="11"/>
      <c r="U20" s="11"/>
    </row>
    <row r="21" spans="1:23" s="10" customFormat="1" ht="15.95" customHeight="1">
      <c r="A21" s="102"/>
      <c r="B21" s="436"/>
      <c r="C21" s="436"/>
      <c r="D21" s="436"/>
      <c r="E21" s="436"/>
      <c r="F21" s="436"/>
      <c r="G21" s="436"/>
      <c r="H21" s="436"/>
      <c r="I21" s="436"/>
      <c r="J21" s="436"/>
      <c r="K21" s="436"/>
      <c r="L21" s="104"/>
      <c r="M21" s="11"/>
      <c r="N21" s="11"/>
      <c r="O21" s="11"/>
      <c r="P21" s="11"/>
      <c r="Q21" s="11"/>
      <c r="R21" s="11"/>
      <c r="S21" s="11"/>
      <c r="T21" s="11"/>
      <c r="U21" s="11"/>
    </row>
    <row r="22" spans="1:23" s="10" customFormat="1" ht="15" customHeight="1">
      <c r="A22" s="102"/>
      <c r="B22" s="103"/>
      <c r="C22" s="114"/>
      <c r="D22" s="440"/>
      <c r="E22" s="440"/>
      <c r="F22" s="440"/>
      <c r="G22" s="440"/>
      <c r="H22" s="440"/>
      <c r="I22" s="440"/>
      <c r="J22" s="440"/>
      <c r="K22" s="440"/>
      <c r="L22" s="104"/>
      <c r="M22" s="11"/>
      <c r="N22" s="11"/>
      <c r="O22" s="11"/>
      <c r="P22" s="11"/>
      <c r="Q22" s="11"/>
      <c r="R22" s="11"/>
      <c r="S22" s="11"/>
      <c r="T22" s="11"/>
      <c r="U22" s="11"/>
    </row>
    <row r="23" spans="1:23" s="10" customFormat="1" ht="15" customHeight="1">
      <c r="A23" s="102"/>
      <c r="B23" s="103"/>
      <c r="C23" s="103"/>
      <c r="D23" s="440"/>
      <c r="E23" s="440"/>
      <c r="F23" s="440"/>
      <c r="G23" s="440"/>
      <c r="H23" s="440"/>
      <c r="I23" s="440"/>
      <c r="J23" s="440"/>
      <c r="K23" s="440"/>
      <c r="L23" s="104"/>
      <c r="M23" s="11"/>
      <c r="N23" s="11"/>
      <c r="O23" s="11"/>
      <c r="P23" s="11"/>
      <c r="Q23" s="11"/>
      <c r="R23" s="11"/>
      <c r="S23" s="11"/>
      <c r="T23" s="11"/>
      <c r="U23" s="11"/>
    </row>
    <row r="24" spans="1:23" s="10" customFormat="1" ht="15" customHeight="1">
      <c r="A24" s="102"/>
      <c r="B24" s="103"/>
      <c r="C24" s="103"/>
      <c r="D24" s="440"/>
      <c r="E24" s="440"/>
      <c r="F24" s="440"/>
      <c r="G24" s="322"/>
      <c r="H24" s="322"/>
      <c r="I24" s="322"/>
      <c r="J24" s="322"/>
      <c r="K24" s="322"/>
      <c r="L24" s="104"/>
      <c r="M24" s="11"/>
      <c r="N24" s="11"/>
      <c r="O24" s="11"/>
      <c r="P24" s="11"/>
      <c r="Q24" s="11"/>
      <c r="R24" s="11"/>
      <c r="S24" s="11"/>
      <c r="T24" s="11"/>
      <c r="U24" s="11"/>
    </row>
    <row r="25" spans="1:23" s="10" customFormat="1" ht="15" customHeight="1">
      <c r="A25" s="102"/>
      <c r="B25" s="103"/>
      <c r="C25" s="103"/>
      <c r="D25" s="440"/>
      <c r="E25" s="440"/>
      <c r="F25" s="440"/>
      <c r="G25" s="322"/>
      <c r="H25" s="322"/>
      <c r="I25" s="322"/>
      <c r="J25" s="322"/>
      <c r="K25" s="322"/>
      <c r="L25" s="104"/>
      <c r="M25" s="11"/>
      <c r="N25" s="11"/>
      <c r="O25" s="11"/>
      <c r="P25" s="11"/>
      <c r="Q25" s="11"/>
      <c r="R25" s="11"/>
      <c r="S25" s="11"/>
      <c r="T25" s="11"/>
      <c r="U25" s="11"/>
    </row>
    <row r="26" spans="1:23" s="10" customFormat="1" ht="18.75" customHeight="1">
      <c r="A26" s="102"/>
      <c r="B26" s="739" t="s">
        <v>355</v>
      </c>
      <c r="C26" s="739"/>
      <c r="D26" s="739"/>
      <c r="E26" s="739"/>
      <c r="F26" s="739"/>
      <c r="G26" s="739"/>
      <c r="H26" s="739"/>
      <c r="I26" s="739"/>
      <c r="J26" s="739"/>
      <c r="K26" s="739"/>
      <c r="L26" s="142"/>
      <c r="M26" s="11"/>
      <c r="N26" s="11"/>
      <c r="O26" s="11"/>
      <c r="P26" s="11"/>
      <c r="Q26" s="19"/>
      <c r="R26" s="19"/>
      <c r="S26" s="19"/>
      <c r="T26" s="11"/>
      <c r="U26" s="11"/>
      <c r="V26" s="11"/>
      <c r="W26" s="11"/>
    </row>
    <row r="27" spans="1:23" s="10" customFormat="1" ht="18.75" customHeight="1">
      <c r="A27" s="102"/>
      <c r="B27" s="446"/>
      <c r="C27" s="739" t="s">
        <v>357</v>
      </c>
      <c r="D27" s="739"/>
      <c r="E27" s="739"/>
      <c r="F27" s="739"/>
      <c r="G27" s="739"/>
      <c r="H27" s="739"/>
      <c r="I27" s="739"/>
      <c r="J27" s="739"/>
      <c r="K27" s="739"/>
      <c r="L27" s="142"/>
      <c r="M27" s="11"/>
      <c r="N27" s="11"/>
      <c r="O27" s="11"/>
      <c r="P27" s="11"/>
      <c r="Q27" s="19"/>
      <c r="R27" s="19"/>
      <c r="S27" s="19"/>
      <c r="T27" s="11"/>
      <c r="U27" s="11"/>
      <c r="V27" s="11"/>
      <c r="W27" s="11"/>
    </row>
    <row r="28" spans="1:23" s="10" customFormat="1" ht="9" customHeight="1">
      <c r="A28" s="102"/>
      <c r="B28" s="446"/>
      <c r="C28" s="446"/>
      <c r="D28" s="446"/>
      <c r="E28" s="446"/>
      <c r="F28" s="446"/>
      <c r="G28" s="446"/>
      <c r="H28" s="446"/>
      <c r="I28" s="446"/>
      <c r="J28" s="446"/>
      <c r="K28" s="446"/>
      <c r="L28" s="142"/>
      <c r="M28" s="11"/>
      <c r="N28" s="11"/>
      <c r="O28" s="11"/>
      <c r="P28" s="11"/>
      <c r="Q28" s="19"/>
      <c r="R28" s="19"/>
      <c r="S28" s="19"/>
      <c r="T28" s="11"/>
      <c r="U28" s="11"/>
      <c r="V28" s="11"/>
      <c r="W28" s="11"/>
    </row>
    <row r="29" spans="1:23" s="10" customFormat="1" ht="19.5" customHeight="1">
      <c r="A29" s="81"/>
      <c r="B29" s="82"/>
      <c r="C29" s="172" t="s">
        <v>228</v>
      </c>
      <c r="D29" s="134"/>
      <c r="E29" s="134"/>
      <c r="F29" s="134"/>
      <c r="G29" s="134"/>
      <c r="H29" s="103"/>
      <c r="I29" s="281" t="s">
        <v>229</v>
      </c>
      <c r="J29" s="376"/>
      <c r="K29" s="138" t="s">
        <v>25</v>
      </c>
      <c r="L29" s="139" t="s">
        <v>38</v>
      </c>
      <c r="M29" s="11"/>
      <c r="N29" s="22"/>
      <c r="O29" s="15"/>
      <c r="P29" s="11"/>
      <c r="Q29" s="20"/>
      <c r="R29" s="25"/>
      <c r="S29" s="19"/>
      <c r="T29" s="23"/>
      <c r="U29" s="11"/>
      <c r="V29" s="11"/>
      <c r="W29" s="11"/>
    </row>
    <row r="30" spans="1:23" s="10" customFormat="1" ht="13.5" customHeight="1">
      <c r="A30" s="102"/>
      <c r="B30" s="446"/>
      <c r="C30" s="739" t="s">
        <v>358</v>
      </c>
      <c r="D30" s="739"/>
      <c r="E30" s="739"/>
      <c r="F30" s="739"/>
      <c r="G30" s="739"/>
      <c r="H30" s="739"/>
      <c r="I30" s="739"/>
      <c r="J30" s="739"/>
      <c r="K30" s="739"/>
      <c r="L30" s="142"/>
      <c r="M30" s="11"/>
      <c r="N30" s="11"/>
      <c r="O30" s="11"/>
      <c r="P30" s="11"/>
      <c r="Q30" s="19"/>
      <c r="R30" s="19"/>
      <c r="S30" s="19"/>
      <c r="T30" s="11"/>
      <c r="U30" s="11"/>
      <c r="V30" s="11"/>
      <c r="W30" s="11"/>
    </row>
    <row r="31" spans="1:23" s="10" customFormat="1" ht="21.75" customHeight="1">
      <c r="A31" s="102"/>
      <c r="B31" s="103"/>
      <c r="C31" s="103"/>
      <c r="D31" s="134"/>
      <c r="E31" s="134"/>
      <c r="F31" s="134"/>
      <c r="G31" s="134"/>
      <c r="H31" s="103"/>
      <c r="I31" s="281"/>
      <c r="J31" s="170"/>
      <c r="K31" s="138"/>
      <c r="L31" s="142"/>
      <c r="M31" s="11"/>
      <c r="N31" s="22"/>
      <c r="O31" s="15"/>
      <c r="P31" s="11"/>
      <c r="Q31" s="20"/>
      <c r="R31" s="25"/>
      <c r="S31" s="19"/>
      <c r="T31" s="23"/>
      <c r="U31" s="11"/>
      <c r="V31" s="11"/>
      <c r="W31" s="11"/>
    </row>
    <row r="32" spans="1:23" s="10" customFormat="1" ht="17.25" customHeight="1">
      <c r="A32" s="102"/>
      <c r="B32" s="334" t="s">
        <v>356</v>
      </c>
      <c r="C32" s="103"/>
      <c r="D32" s="171"/>
      <c r="E32" s="171"/>
      <c r="F32" s="171"/>
      <c r="G32" s="322"/>
      <c r="H32" s="323"/>
      <c r="I32" s="281"/>
      <c r="J32" s="524"/>
      <c r="K32" s="324"/>
      <c r="L32" s="139"/>
      <c r="M32" s="11"/>
      <c r="N32" s="22"/>
      <c r="O32" s="15"/>
      <c r="P32" s="11"/>
      <c r="Q32" s="20"/>
      <c r="R32" s="25"/>
      <c r="S32" s="19"/>
      <c r="T32" s="23"/>
      <c r="U32" s="11"/>
      <c r="V32" s="11"/>
      <c r="W32" s="11"/>
    </row>
    <row r="33" spans="1:23" s="10" customFormat="1" ht="18.75" customHeight="1">
      <c r="A33" s="102"/>
      <c r="B33" s="446"/>
      <c r="C33" s="739" t="s">
        <v>359</v>
      </c>
      <c r="D33" s="739"/>
      <c r="E33" s="739"/>
      <c r="F33" s="739"/>
      <c r="G33" s="739"/>
      <c r="H33" s="739"/>
      <c r="I33" s="739"/>
      <c r="J33" s="739"/>
      <c r="K33" s="739"/>
      <c r="L33" s="142"/>
      <c r="M33" s="11"/>
      <c r="N33" s="11"/>
      <c r="O33" s="11"/>
      <c r="P33" s="11"/>
      <c r="Q33" s="19"/>
      <c r="R33" s="19"/>
      <c r="S33" s="19"/>
      <c r="T33" s="11"/>
      <c r="U33" s="11"/>
      <c r="V33" s="11"/>
      <c r="W33" s="11"/>
    </row>
    <row r="34" spans="1:23" s="10" customFormat="1" ht="19.7" customHeight="1">
      <c r="A34" s="81"/>
      <c r="B34" s="82"/>
      <c r="C34" s="172" t="s">
        <v>360</v>
      </c>
      <c r="D34" s="134"/>
      <c r="E34" s="134"/>
      <c r="F34" s="134"/>
      <c r="G34" s="134"/>
      <c r="H34" s="103"/>
      <c r="I34" s="281" t="s">
        <v>361</v>
      </c>
      <c r="J34" s="390"/>
      <c r="K34" s="138" t="s">
        <v>362</v>
      </c>
      <c r="L34" s="139" t="s">
        <v>69</v>
      </c>
      <c r="M34" s="11"/>
      <c r="N34" s="22"/>
      <c r="O34" s="15"/>
      <c r="P34" s="11"/>
      <c r="Q34" s="20"/>
      <c r="R34" s="25"/>
      <c r="S34" s="19"/>
      <c r="T34" s="23"/>
      <c r="U34" s="11"/>
      <c r="V34" s="11"/>
      <c r="W34" s="11"/>
    </row>
    <row r="35" spans="1:23" s="10" customFormat="1" ht="19.7" customHeight="1">
      <c r="A35" s="81"/>
      <c r="B35" s="82"/>
      <c r="C35" s="172"/>
      <c r="D35" s="134"/>
      <c r="E35" s="134"/>
      <c r="F35" s="134"/>
      <c r="G35" s="134"/>
      <c r="H35" s="103"/>
      <c r="I35" s="281"/>
      <c r="J35" s="525"/>
      <c r="K35" s="138"/>
      <c r="L35" s="139"/>
      <c r="M35" s="11"/>
      <c r="N35" s="22"/>
      <c r="O35" s="15"/>
      <c r="P35" s="11"/>
      <c r="Q35" s="20"/>
      <c r="R35" s="25"/>
      <c r="S35" s="19"/>
      <c r="T35" s="23"/>
      <c r="U35" s="11"/>
      <c r="V35" s="11"/>
      <c r="W35" s="11"/>
    </row>
    <row r="36" spans="1:23" s="10" customFormat="1" ht="19.7" customHeight="1">
      <c r="A36" s="81"/>
      <c r="B36" s="82"/>
      <c r="C36" s="172"/>
      <c r="D36" s="134"/>
      <c r="E36" s="134"/>
      <c r="F36" s="134"/>
      <c r="G36" s="134"/>
      <c r="H36" s="103"/>
      <c r="I36" s="281"/>
      <c r="J36" s="525"/>
      <c r="K36" s="138"/>
      <c r="L36" s="139"/>
      <c r="M36" s="11"/>
      <c r="N36" s="22"/>
      <c r="O36" s="15"/>
      <c r="P36" s="11"/>
      <c r="Q36" s="20"/>
      <c r="R36" s="25"/>
      <c r="S36" s="19"/>
      <c r="T36" s="23"/>
      <c r="U36" s="11"/>
      <c r="V36" s="11"/>
      <c r="W36" s="11"/>
    </row>
    <row r="37" spans="1:23" s="10" customFormat="1" ht="19.7" customHeight="1">
      <c r="A37" s="81"/>
      <c r="B37" s="82"/>
      <c r="C37" s="172"/>
      <c r="D37" s="134"/>
      <c r="E37" s="134"/>
      <c r="F37" s="134"/>
      <c r="G37" s="134"/>
      <c r="H37" s="103"/>
      <c r="I37" s="281"/>
      <c r="J37" s="525"/>
      <c r="K37" s="138"/>
      <c r="L37" s="139"/>
      <c r="M37" s="11"/>
      <c r="N37" s="22"/>
      <c r="O37" s="15"/>
      <c r="P37" s="11"/>
      <c r="Q37" s="20"/>
      <c r="R37" s="25"/>
      <c r="S37" s="19"/>
      <c r="T37" s="23"/>
      <c r="U37" s="11"/>
      <c r="V37" s="11"/>
      <c r="W37" s="11"/>
    </row>
    <row r="38" spans="1:23" s="10" customFormat="1" ht="19.7" customHeight="1">
      <c r="A38" s="81"/>
      <c r="B38" s="82"/>
      <c r="C38" s="172"/>
      <c r="D38" s="134"/>
      <c r="E38" s="134"/>
      <c r="F38" s="134"/>
      <c r="G38" s="134"/>
      <c r="H38" s="103"/>
      <c r="I38" s="281"/>
      <c r="J38" s="525"/>
      <c r="K38" s="138"/>
      <c r="L38" s="139"/>
      <c r="M38" s="11"/>
      <c r="N38" s="22"/>
      <c r="O38" s="15"/>
      <c r="P38" s="11"/>
      <c r="Q38" s="20"/>
      <c r="R38" s="25"/>
      <c r="S38" s="19"/>
      <c r="T38" s="23"/>
      <c r="U38" s="11"/>
      <c r="V38" s="11"/>
      <c r="W38" s="11"/>
    </row>
    <row r="39" spans="1:23" s="10" customFormat="1" ht="19.7" customHeight="1">
      <c r="A39" s="81"/>
      <c r="B39" s="82"/>
      <c r="C39" s="172"/>
      <c r="D39" s="134"/>
      <c r="E39" s="134"/>
      <c r="F39" s="134"/>
      <c r="G39" s="134"/>
      <c r="H39" s="103"/>
      <c r="I39" s="281"/>
      <c r="J39" s="525"/>
      <c r="K39" s="138"/>
      <c r="L39" s="139"/>
      <c r="M39" s="11"/>
      <c r="N39" s="22"/>
      <c r="O39" s="15"/>
      <c r="P39" s="11"/>
      <c r="Q39" s="20"/>
      <c r="R39" s="25"/>
      <c r="S39" s="19"/>
      <c r="T39" s="23"/>
      <c r="U39" s="11"/>
      <c r="V39" s="11"/>
      <c r="W39" s="11"/>
    </row>
    <row r="40" spans="1:23" s="10" customFormat="1" ht="19.7" customHeight="1">
      <c r="A40" s="81"/>
      <c r="B40" s="82"/>
      <c r="C40" s="172"/>
      <c r="D40" s="134"/>
      <c r="E40" s="134"/>
      <c r="F40" s="134"/>
      <c r="G40" s="134"/>
      <c r="H40" s="103"/>
      <c r="I40" s="281"/>
      <c r="J40" s="525"/>
      <c r="K40" s="138"/>
      <c r="L40" s="139"/>
      <c r="M40" s="11"/>
      <c r="N40" s="22"/>
      <c r="O40" s="15"/>
      <c r="P40" s="11"/>
      <c r="Q40" s="20"/>
      <c r="R40" s="25"/>
      <c r="S40" s="19"/>
      <c r="T40" s="23"/>
      <c r="U40" s="11"/>
      <c r="V40" s="11"/>
      <c r="W40" s="11"/>
    </row>
    <row r="41" spans="1:23" s="10" customFormat="1" ht="19.7" customHeight="1">
      <c r="A41" s="81"/>
      <c r="B41" s="82"/>
      <c r="C41" s="172"/>
      <c r="D41" s="134"/>
      <c r="E41" s="134"/>
      <c r="F41" s="134"/>
      <c r="G41" s="134"/>
      <c r="H41" s="103"/>
      <c r="I41" s="281"/>
      <c r="J41" s="525"/>
      <c r="K41" s="138"/>
      <c r="L41" s="139"/>
      <c r="M41" s="11"/>
      <c r="N41" s="22"/>
      <c r="O41" s="15"/>
      <c r="P41" s="11"/>
      <c r="Q41" s="20"/>
      <c r="R41" s="25"/>
      <c r="S41" s="19"/>
      <c r="T41" s="23"/>
      <c r="U41" s="11"/>
      <c r="V41" s="11"/>
      <c r="W41" s="11"/>
    </row>
    <row r="42" spans="1:23" s="10" customFormat="1" ht="19.7" customHeight="1">
      <c r="A42" s="81"/>
      <c r="B42" s="82"/>
      <c r="C42" s="172"/>
      <c r="D42" s="134"/>
      <c r="E42" s="134"/>
      <c r="F42" s="134"/>
      <c r="G42" s="134"/>
      <c r="H42" s="103"/>
      <c r="I42" s="281"/>
      <c r="J42" s="525"/>
      <c r="K42" s="138"/>
      <c r="L42" s="139"/>
      <c r="M42" s="11"/>
      <c r="N42" s="22"/>
      <c r="O42" s="15"/>
      <c r="P42" s="11"/>
      <c r="Q42" s="20"/>
      <c r="R42" s="25"/>
      <c r="S42" s="19"/>
      <c r="T42" s="23"/>
      <c r="U42" s="11"/>
      <c r="V42" s="11"/>
      <c r="W42" s="11"/>
    </row>
    <row r="43" spans="1:23" s="10" customFormat="1" ht="19.7" customHeight="1">
      <c r="A43" s="81"/>
      <c r="B43" s="82"/>
      <c r="C43" s="172"/>
      <c r="D43" s="134"/>
      <c r="E43" s="134"/>
      <c r="F43" s="134"/>
      <c r="G43" s="134"/>
      <c r="H43" s="103"/>
      <c r="I43" s="281"/>
      <c r="J43" s="525"/>
      <c r="K43" s="138"/>
      <c r="L43" s="139"/>
      <c r="M43" s="11"/>
      <c r="N43" s="22"/>
      <c r="O43" s="15"/>
      <c r="P43" s="11"/>
      <c r="Q43" s="20"/>
      <c r="R43" s="25"/>
      <c r="S43" s="19"/>
      <c r="T43" s="23"/>
      <c r="U43" s="11"/>
      <c r="V43" s="11"/>
      <c r="W43" s="11"/>
    </row>
    <row r="44" spans="1:23" s="10" customFormat="1" ht="19.7" customHeight="1">
      <c r="A44" s="81"/>
      <c r="B44" s="82"/>
      <c r="C44" s="172"/>
      <c r="D44" s="134"/>
      <c r="E44" s="134"/>
      <c r="F44" s="134"/>
      <c r="G44" s="134"/>
      <c r="H44" s="103"/>
      <c r="I44" s="281"/>
      <c r="J44" s="525"/>
      <c r="K44" s="138"/>
      <c r="L44" s="139"/>
      <c r="M44" s="11"/>
      <c r="N44" s="22"/>
      <c r="O44" s="15"/>
      <c r="P44" s="11"/>
      <c r="Q44" s="20"/>
      <c r="R44" s="25"/>
      <c r="S44" s="19"/>
      <c r="T44" s="23"/>
      <c r="U44" s="11"/>
      <c r="V44" s="11"/>
      <c r="W44" s="11"/>
    </row>
    <row r="45" spans="1:23" s="10" customFormat="1" ht="19.7" customHeight="1">
      <c r="A45" s="81"/>
      <c r="B45" s="82"/>
      <c r="C45" s="172"/>
      <c r="D45" s="134"/>
      <c r="E45" s="134"/>
      <c r="F45" s="134"/>
      <c r="G45" s="134"/>
      <c r="H45" s="103"/>
      <c r="I45" s="281"/>
      <c r="J45" s="525"/>
      <c r="K45" s="138"/>
      <c r="L45" s="139"/>
      <c r="M45" s="11"/>
      <c r="N45" s="22"/>
      <c r="O45" s="15"/>
      <c r="P45" s="11"/>
      <c r="Q45" s="20"/>
      <c r="R45" s="25"/>
      <c r="S45" s="19"/>
      <c r="T45" s="23"/>
      <c r="U45" s="11"/>
      <c r="V45" s="11"/>
      <c r="W45" s="11"/>
    </row>
    <row r="46" spans="1:23" s="10" customFormat="1" ht="19.7" customHeight="1">
      <c r="A46" s="81"/>
      <c r="B46" s="82"/>
      <c r="C46" s="172"/>
      <c r="D46" s="134"/>
      <c r="E46" s="134"/>
      <c r="F46" s="134"/>
      <c r="G46" s="134"/>
      <c r="H46" s="103"/>
      <c r="I46" s="281"/>
      <c r="J46" s="525"/>
      <c r="K46" s="138"/>
      <c r="L46" s="139"/>
      <c r="M46" s="11"/>
      <c r="N46" s="22"/>
      <c r="O46" s="15"/>
      <c r="P46" s="11"/>
      <c r="Q46" s="20"/>
      <c r="R46" s="25"/>
      <c r="S46" s="19"/>
      <c r="T46" s="23"/>
      <c r="U46" s="11"/>
      <c r="V46" s="11"/>
      <c r="W46" s="11"/>
    </row>
    <row r="47" spans="1:23" s="10" customFormat="1" ht="19.7" customHeight="1">
      <c r="A47" s="81"/>
      <c r="B47" s="82"/>
      <c r="C47" s="172"/>
      <c r="D47" s="134"/>
      <c r="E47" s="134"/>
      <c r="F47" s="134"/>
      <c r="G47" s="134"/>
      <c r="H47" s="103"/>
      <c r="I47" s="281"/>
      <c r="J47" s="525"/>
      <c r="K47" s="138"/>
      <c r="L47" s="139"/>
      <c r="M47" s="11"/>
      <c r="N47" s="22"/>
      <c r="O47" s="15"/>
      <c r="P47" s="11"/>
      <c r="Q47" s="20"/>
      <c r="R47" s="25"/>
      <c r="S47" s="19"/>
      <c r="T47" s="23"/>
      <c r="U47" s="11"/>
      <c r="V47" s="11"/>
      <c r="W47" s="11"/>
    </row>
    <row r="48" spans="1:23" s="10" customFormat="1" ht="15.75" customHeight="1" thickBot="1">
      <c r="A48" s="122"/>
      <c r="B48" s="123"/>
      <c r="C48" s="178"/>
      <c r="D48" s="146"/>
      <c r="E48" s="146"/>
      <c r="F48" s="146"/>
      <c r="G48" s="146"/>
      <c r="H48" s="123"/>
      <c r="I48" s="177"/>
      <c r="J48" s="74"/>
      <c r="K48" s="179"/>
      <c r="L48" s="124"/>
      <c r="M48" s="11"/>
      <c r="N48" s="22"/>
      <c r="O48" s="15"/>
      <c r="P48" s="11"/>
      <c r="Q48" s="20"/>
      <c r="R48" s="26"/>
      <c r="S48" s="19"/>
      <c r="T48" s="23"/>
      <c r="U48" s="11"/>
      <c r="V48" s="11"/>
      <c r="W48" s="11"/>
    </row>
    <row r="49" spans="1:23" ht="9" customHeight="1">
      <c r="M49" s="5"/>
      <c r="N49" s="5"/>
      <c r="O49" s="5"/>
      <c r="P49" s="5"/>
      <c r="Q49" s="5"/>
      <c r="R49" s="5"/>
      <c r="S49" s="5"/>
      <c r="T49" s="5"/>
      <c r="U49" s="5"/>
    </row>
    <row r="50" spans="1:23" ht="15" customHeight="1" thickBot="1">
      <c r="M50" s="5"/>
      <c r="N50" s="5"/>
      <c r="O50" s="5"/>
      <c r="P50" s="5"/>
      <c r="Q50" s="5"/>
      <c r="R50" s="5"/>
      <c r="S50" s="5"/>
      <c r="T50" s="5"/>
      <c r="U50" s="5"/>
    </row>
    <row r="51" spans="1:23" s="10" customFormat="1" ht="18.75" customHeight="1">
      <c r="A51" s="687" t="s">
        <v>145</v>
      </c>
      <c r="B51" s="688"/>
      <c r="C51" s="688"/>
      <c r="D51" s="688"/>
      <c r="E51" s="688"/>
      <c r="F51" s="688"/>
      <c r="G51" s="688"/>
      <c r="H51" s="688"/>
      <c r="I51" s="688"/>
      <c r="J51" s="688"/>
      <c r="K51" s="688"/>
      <c r="L51" s="689"/>
      <c r="M51" s="11"/>
      <c r="N51" s="11"/>
      <c r="O51" s="11"/>
      <c r="P51" s="11"/>
      <c r="Q51" s="11"/>
      <c r="R51" s="11"/>
      <c r="S51" s="11"/>
      <c r="T51" s="11"/>
      <c r="U51" s="11"/>
    </row>
    <row r="52" spans="1:23" s="10" customFormat="1" ht="28.5" customHeight="1">
      <c r="A52" s="696" t="s">
        <v>284</v>
      </c>
      <c r="B52" s="697"/>
      <c r="C52" s="698" t="str">
        <f>+$C$3</f>
        <v>ティルティングパン　　（　４．調理能力　）</v>
      </c>
      <c r="D52" s="724"/>
      <c r="E52" s="724"/>
      <c r="F52" s="724"/>
      <c r="G52" s="724"/>
      <c r="H52" s="724"/>
      <c r="I52" s="724"/>
      <c r="J52" s="724"/>
      <c r="K52" s="698" t="str">
        <f>+$K$3</f>
        <v/>
      </c>
      <c r="L52" s="699"/>
      <c r="M52" s="11"/>
      <c r="N52" s="11"/>
      <c r="O52" s="11"/>
      <c r="P52" s="11"/>
      <c r="Q52" s="11"/>
      <c r="R52" s="11"/>
      <c r="S52" s="11"/>
      <c r="T52" s="11"/>
      <c r="U52" s="11"/>
    </row>
    <row r="53" spans="1:23" s="10" customFormat="1" ht="17.25" customHeight="1" thickBot="1">
      <c r="A53" s="737" t="s">
        <v>285</v>
      </c>
      <c r="B53" s="738"/>
      <c r="C53" s="740" t="str">
        <f>+$C$4</f>
        <v/>
      </c>
      <c r="D53" s="740"/>
      <c r="E53" s="729"/>
      <c r="F53" s="729"/>
      <c r="G53" s="729"/>
      <c r="H53" s="83" t="s">
        <v>1</v>
      </c>
      <c r="I53" s="729" t="str">
        <f>$I$4</f>
        <v/>
      </c>
      <c r="J53" s="729"/>
      <c r="K53" s="729"/>
      <c r="L53" s="730"/>
      <c r="M53" s="11"/>
      <c r="N53" s="11"/>
      <c r="O53" s="11"/>
      <c r="P53" s="11"/>
      <c r="Q53" s="11"/>
      <c r="R53" s="11"/>
      <c r="S53" s="11"/>
      <c r="T53" s="11"/>
      <c r="U53" s="11"/>
    </row>
    <row r="54" spans="1:23" s="10" customFormat="1" ht="6.75" customHeight="1">
      <c r="A54" s="148"/>
      <c r="B54" s="109"/>
      <c r="C54" s="109"/>
      <c r="D54" s="149"/>
      <c r="E54" s="149"/>
      <c r="F54" s="149"/>
      <c r="G54" s="150"/>
      <c r="H54" s="254"/>
      <c r="I54" s="109"/>
      <c r="J54" s="254"/>
      <c r="K54" s="150"/>
      <c r="L54" s="255"/>
      <c r="M54" s="11"/>
      <c r="N54" s="11"/>
      <c r="O54" s="11"/>
      <c r="P54" s="11"/>
      <c r="Q54" s="11"/>
      <c r="R54" s="11"/>
      <c r="S54" s="11"/>
      <c r="T54" s="11"/>
      <c r="U54" s="11"/>
    </row>
    <row r="55" spans="1:23" s="10" customFormat="1" ht="9" customHeight="1">
      <c r="A55" s="102"/>
      <c r="B55" s="103"/>
      <c r="C55" s="176"/>
      <c r="D55" s="114"/>
      <c r="E55" s="114"/>
      <c r="F55" s="114"/>
      <c r="G55" s="114"/>
      <c r="H55" s="103"/>
      <c r="I55" s="451"/>
      <c r="J55" s="296"/>
      <c r="K55" s="433"/>
      <c r="L55" s="104"/>
      <c r="M55" s="11"/>
      <c r="N55" s="22"/>
      <c r="O55" s="15"/>
      <c r="P55" s="11"/>
      <c r="Q55" s="20"/>
      <c r="R55" s="26"/>
      <c r="S55" s="19"/>
      <c r="T55" s="23"/>
      <c r="U55" s="11"/>
      <c r="V55" s="11"/>
      <c r="W55" s="11"/>
    </row>
    <row r="56" spans="1:23" ht="5.45" customHeight="1">
      <c r="A56" s="102"/>
      <c r="B56" s="103"/>
      <c r="C56" s="111"/>
      <c r="D56" s="103"/>
      <c r="E56" s="103"/>
      <c r="F56" s="114"/>
      <c r="G56" s="114"/>
      <c r="H56" s="114"/>
      <c r="I56" s="451"/>
      <c r="J56" s="447"/>
      <c r="K56" s="114"/>
      <c r="L56" s="167"/>
      <c r="M56" s="5"/>
      <c r="O56" s="5"/>
      <c r="P56" s="5"/>
      <c r="Q56" s="5"/>
      <c r="R56" s="5"/>
      <c r="S56" s="5"/>
      <c r="T56" s="5"/>
      <c r="U56" s="5"/>
    </row>
    <row r="57" spans="1:23" ht="19.7" customHeight="1">
      <c r="A57" s="102"/>
      <c r="B57" s="103"/>
      <c r="C57" s="135" t="s">
        <v>235</v>
      </c>
      <c r="D57" s="103"/>
      <c r="E57" s="103"/>
      <c r="F57" s="114"/>
      <c r="G57" s="114"/>
      <c r="H57" s="114"/>
      <c r="I57" s="24" t="s">
        <v>107</v>
      </c>
      <c r="J57" s="371"/>
      <c r="K57" s="181" t="s">
        <v>39</v>
      </c>
      <c r="L57" s="182" t="s">
        <v>40</v>
      </c>
      <c r="M57" s="5"/>
      <c r="N57" s="5"/>
      <c r="O57" s="5"/>
      <c r="P57" s="5"/>
      <c r="Q57" s="5"/>
      <c r="R57" s="5"/>
      <c r="S57" s="5"/>
      <c r="T57" s="5"/>
      <c r="U57" s="5"/>
    </row>
    <row r="58" spans="1:23" ht="9.75" customHeight="1">
      <c r="A58" s="102"/>
      <c r="B58" s="103"/>
      <c r="C58" s="111"/>
      <c r="D58" s="103"/>
      <c r="E58" s="103"/>
      <c r="F58" s="114"/>
      <c r="G58" s="5"/>
      <c r="H58" s="114"/>
      <c r="I58" s="451"/>
      <c r="J58" s="447"/>
      <c r="K58" s="114"/>
      <c r="L58" s="167"/>
      <c r="M58" s="5"/>
      <c r="N58" s="5"/>
      <c r="O58" s="5"/>
      <c r="P58" s="5"/>
      <c r="Q58" s="5"/>
      <c r="R58" s="5"/>
      <c r="S58" s="5"/>
      <c r="T58" s="5"/>
      <c r="U58" s="5"/>
    </row>
    <row r="59" spans="1:23" ht="18" customHeight="1">
      <c r="A59" s="113"/>
      <c r="B59" s="114"/>
      <c r="C59" s="103" t="s">
        <v>75</v>
      </c>
      <c r="D59" s="103"/>
      <c r="E59" s="103"/>
      <c r="F59" s="114"/>
      <c r="G59" s="185"/>
      <c r="H59" s="130"/>
      <c r="I59" s="763" t="s">
        <v>415</v>
      </c>
      <c r="J59" s="764"/>
      <c r="K59" s="103"/>
      <c r="L59" s="104"/>
      <c r="M59" s="5"/>
      <c r="N59" s="5"/>
      <c r="O59" s="5"/>
      <c r="P59" s="5"/>
      <c r="Q59" s="5"/>
      <c r="R59" s="5"/>
      <c r="S59" s="5"/>
      <c r="T59" s="5"/>
      <c r="U59" s="5"/>
    </row>
    <row r="60" spans="1:23" ht="6" customHeight="1">
      <c r="A60" s="113"/>
      <c r="B60" s="114"/>
      <c r="C60" s="103"/>
      <c r="D60" s="103"/>
      <c r="E60" s="103"/>
      <c r="F60" s="185"/>
      <c r="G60" s="526"/>
      <c r="H60" s="526"/>
      <c r="I60" s="526"/>
      <c r="J60" s="114"/>
      <c r="K60" s="103"/>
      <c r="L60" s="104"/>
      <c r="M60" s="5"/>
      <c r="N60" s="5"/>
      <c r="O60" s="5"/>
      <c r="P60" s="5"/>
      <c r="Q60" s="5"/>
      <c r="R60" s="5"/>
      <c r="S60" s="5"/>
      <c r="T60" s="5"/>
      <c r="U60" s="5"/>
    </row>
    <row r="61" spans="1:23" ht="15.6" customHeight="1">
      <c r="A61" s="113"/>
      <c r="B61" s="114"/>
      <c r="C61" s="103" t="str">
        <f>IF(I59="表2の水","食材を水に置き換えた試験に用いる水の温度","")</f>
        <v/>
      </c>
      <c r="D61" s="103"/>
      <c r="E61" s="103"/>
      <c r="F61" s="185"/>
      <c r="G61" s="526"/>
      <c r="H61" s="526"/>
      <c r="I61" s="526"/>
      <c r="J61" s="430"/>
      <c r="K61" s="138" t="str">
        <f>IF(I59="表2の水","(℃）","")</f>
        <v/>
      </c>
      <c r="L61" s="142" t="str">
        <f>IF(I59="表2の水","(小数点以下1位）","")</f>
        <v/>
      </c>
      <c r="M61" s="5"/>
      <c r="N61" s="5"/>
      <c r="O61" s="5"/>
      <c r="P61" s="5"/>
      <c r="Q61" s="5"/>
      <c r="R61" s="5"/>
      <c r="S61" s="5"/>
      <c r="T61" s="5"/>
      <c r="U61" s="5"/>
    </row>
    <row r="62" spans="1:23" s="28" customFormat="1" ht="4.3499999999999996" customHeight="1" thickBot="1">
      <c r="A62" s="113"/>
      <c r="B62" s="114"/>
      <c r="C62" s="103"/>
      <c r="D62" s="103"/>
      <c r="E62" s="103"/>
      <c r="F62" s="185"/>
      <c r="G62" s="103"/>
      <c r="H62" s="169"/>
      <c r="I62" s="186"/>
      <c r="J62" s="186"/>
      <c r="K62" s="103"/>
      <c r="L62" s="104"/>
      <c r="M62" s="27"/>
      <c r="N62" s="27"/>
      <c r="O62" s="27"/>
      <c r="P62" s="27"/>
      <c r="Q62" s="27"/>
      <c r="R62" s="27"/>
      <c r="S62" s="27"/>
      <c r="T62" s="27"/>
      <c r="U62" s="27"/>
    </row>
    <row r="63" spans="1:23" ht="15" customHeight="1" thickBot="1">
      <c r="A63" s="113"/>
      <c r="B63" s="114"/>
      <c r="C63" s="103" t="str">
        <f>IF(I59="表1の食材","試験食材の総重量[g]",IF(I59="表2の水","食材を水に置き換えた試験水量[g]",""))</f>
        <v/>
      </c>
      <c r="D63" s="103"/>
      <c r="E63" s="103"/>
      <c r="F63" s="103"/>
      <c r="G63" s="82" t="str">
        <f>+IF(I59="表1の食材","表1より",IF(I59="表2の水","表2より",""))</f>
        <v/>
      </c>
      <c r="H63" s="114"/>
      <c r="I63" s="187" t="s">
        <v>398</v>
      </c>
      <c r="J63" s="372" t="str">
        <f>IF(I59="表1の食材","206.0",IF(I59="表2の水",I202,""))</f>
        <v/>
      </c>
      <c r="K63" s="103" t="s">
        <v>108</v>
      </c>
      <c r="L63" s="182" t="s">
        <v>40</v>
      </c>
      <c r="M63" s="5"/>
      <c r="N63" s="5"/>
      <c r="O63" s="5"/>
      <c r="P63" s="5"/>
      <c r="Q63" s="5"/>
      <c r="R63" s="5"/>
      <c r="S63" s="5"/>
      <c r="T63" s="5"/>
      <c r="U63" s="5"/>
    </row>
    <row r="64" spans="1:23" ht="15" customHeight="1" thickBot="1">
      <c r="A64" s="113"/>
      <c r="B64" s="114"/>
      <c r="C64" s="103"/>
      <c r="D64" s="103"/>
      <c r="E64" s="103"/>
      <c r="F64" s="103"/>
      <c r="G64" s="82" t="str">
        <f>+IF(I59="表1の食材","表1より",IF(I59="表2の水","表2より",""))</f>
        <v/>
      </c>
      <c r="H64" s="114"/>
      <c r="I64" s="188" t="s">
        <v>78</v>
      </c>
      <c r="J64" s="372" t="str">
        <f>IF(I59="表1の食材",+H127,IF(I59="表2の水",+J202,""))</f>
        <v/>
      </c>
      <c r="K64" s="103" t="s">
        <v>109</v>
      </c>
      <c r="L64" s="182" t="s">
        <v>40</v>
      </c>
      <c r="M64" s="5"/>
      <c r="N64" s="67"/>
      <c r="O64" s="5"/>
      <c r="P64" s="5"/>
      <c r="Q64" s="5"/>
      <c r="R64" s="5"/>
      <c r="S64" s="5"/>
      <c r="T64" s="5"/>
      <c r="U64" s="5"/>
    </row>
    <row r="65" spans="1:21" ht="4.3499999999999996" customHeight="1">
      <c r="A65" s="113"/>
      <c r="B65" s="114"/>
      <c r="C65" s="103"/>
      <c r="D65" s="103"/>
      <c r="E65" s="103"/>
      <c r="F65" s="103"/>
      <c r="G65" s="82"/>
      <c r="H65" s="114"/>
      <c r="I65" s="189"/>
      <c r="J65" s="51"/>
      <c r="K65" s="103"/>
      <c r="L65" s="142"/>
      <c r="M65" s="5"/>
      <c r="N65" s="5"/>
      <c r="O65" s="5"/>
      <c r="P65" s="5"/>
      <c r="Q65" s="5"/>
      <c r="R65" s="5"/>
      <c r="S65" s="5"/>
      <c r="T65" s="5"/>
      <c r="U65" s="5"/>
    </row>
    <row r="66" spans="1:21" ht="17.25" customHeight="1">
      <c r="A66" s="113"/>
      <c r="B66" s="114"/>
      <c r="C66" s="762" t="s">
        <v>388</v>
      </c>
      <c r="D66" s="762"/>
      <c r="E66" s="762"/>
      <c r="F66" s="762"/>
      <c r="G66" s="762"/>
      <c r="H66" s="762"/>
      <c r="I66" s="762"/>
      <c r="J66" s="762"/>
      <c r="K66" s="103"/>
      <c r="L66" s="142"/>
      <c r="M66" s="5"/>
      <c r="N66" s="5"/>
      <c r="O66" s="5"/>
      <c r="P66" s="5"/>
      <c r="Q66" s="5"/>
      <c r="R66" s="5"/>
      <c r="S66" s="5"/>
      <c r="T66" s="5"/>
      <c r="U66" s="5"/>
    </row>
    <row r="67" spans="1:21" ht="17.25" customHeight="1">
      <c r="A67" s="113"/>
      <c r="B67" s="114"/>
      <c r="C67" s="448"/>
      <c r="D67" s="448"/>
      <c r="E67" s="448"/>
      <c r="F67" s="448"/>
      <c r="G67" s="448"/>
      <c r="H67" s="114"/>
      <c r="I67" s="281" t="s">
        <v>361</v>
      </c>
      <c r="J67" s="373" t="str">
        <f>IF(J34="","",J34)</f>
        <v/>
      </c>
      <c r="K67" s="103" t="s">
        <v>363</v>
      </c>
      <c r="L67" s="182" t="s">
        <v>69</v>
      </c>
      <c r="M67" s="5"/>
      <c r="N67" s="5"/>
      <c r="O67" s="5"/>
      <c r="P67" s="5"/>
      <c r="Q67" s="5"/>
      <c r="R67" s="5"/>
      <c r="S67" s="5"/>
      <c r="T67" s="5"/>
      <c r="U67" s="5"/>
    </row>
    <row r="68" spans="1:21" ht="17.25" customHeight="1">
      <c r="A68" s="113"/>
      <c r="B68" s="114"/>
      <c r="C68" s="762" t="s">
        <v>387</v>
      </c>
      <c r="D68" s="762"/>
      <c r="E68" s="762"/>
      <c r="F68" s="762"/>
      <c r="G68" s="762"/>
      <c r="H68" s="762"/>
      <c r="I68" s="762"/>
      <c r="J68" s="762"/>
      <c r="K68" s="103"/>
      <c r="L68" s="142"/>
      <c r="M68" s="5"/>
      <c r="N68" s="5"/>
      <c r="O68" s="5"/>
      <c r="P68" s="5"/>
      <c r="Q68" s="5"/>
      <c r="R68" s="5"/>
      <c r="S68" s="5"/>
      <c r="T68" s="5"/>
      <c r="U68" s="5"/>
    </row>
    <row r="69" spans="1:21" ht="17.25" customHeight="1">
      <c r="A69" s="113"/>
      <c r="B69" s="114"/>
      <c r="C69" s="335"/>
      <c r="D69" s="103"/>
      <c r="E69" s="103"/>
      <c r="F69" s="103"/>
      <c r="G69" s="103"/>
      <c r="H69" s="114"/>
      <c r="I69" s="281" t="s">
        <v>229</v>
      </c>
      <c r="J69" s="374" t="str">
        <f>IF(J29="","",J29)</f>
        <v/>
      </c>
      <c r="K69" s="103" t="s">
        <v>364</v>
      </c>
      <c r="L69" s="142" t="s">
        <v>38</v>
      </c>
      <c r="M69" s="5"/>
      <c r="N69" s="5"/>
      <c r="O69" s="5"/>
      <c r="P69" s="5"/>
      <c r="Q69" s="5"/>
      <c r="R69" s="5"/>
      <c r="S69" s="5"/>
      <c r="T69" s="5"/>
      <c r="U69" s="5"/>
    </row>
    <row r="70" spans="1:21" ht="17.25" customHeight="1">
      <c r="A70" s="113"/>
      <c r="B70" s="114"/>
      <c r="C70" s="111" t="s">
        <v>57</v>
      </c>
      <c r="D70" s="103"/>
      <c r="E70" s="103"/>
      <c r="F70" s="111"/>
      <c r="G70" s="103"/>
      <c r="H70" s="114"/>
      <c r="I70" s="282" t="s">
        <v>233</v>
      </c>
      <c r="J70" s="375">
        <v>6</v>
      </c>
      <c r="K70" s="103" t="s">
        <v>25</v>
      </c>
      <c r="L70" s="142"/>
      <c r="M70" s="5"/>
      <c r="N70" s="5"/>
      <c r="O70" s="5"/>
      <c r="P70" s="5"/>
      <c r="Q70" s="5"/>
      <c r="R70" s="5"/>
      <c r="S70" s="5"/>
      <c r="T70" s="5"/>
      <c r="U70" s="5"/>
    </row>
    <row r="71" spans="1:21" ht="17.25" customHeight="1">
      <c r="A71" s="113"/>
      <c r="B71" s="114"/>
      <c r="C71" s="135" t="s">
        <v>234</v>
      </c>
      <c r="D71" s="103"/>
      <c r="E71" s="103"/>
      <c r="F71" s="111"/>
      <c r="G71" s="103"/>
      <c r="H71" s="114"/>
      <c r="I71" s="282"/>
      <c r="J71" s="170"/>
      <c r="K71" s="103"/>
      <c r="L71" s="142"/>
      <c r="M71" s="5"/>
      <c r="N71" s="5"/>
      <c r="O71" s="5"/>
      <c r="P71" s="5"/>
      <c r="Q71" s="5"/>
      <c r="R71" s="5"/>
      <c r="S71" s="5"/>
      <c r="T71" s="5"/>
      <c r="U71" s="5"/>
    </row>
    <row r="72" spans="1:21" ht="17.25" customHeight="1">
      <c r="A72" s="113"/>
      <c r="B72" s="114"/>
      <c r="C72" s="135"/>
      <c r="D72" s="103"/>
      <c r="E72" s="103"/>
      <c r="F72" s="111"/>
      <c r="G72" s="103"/>
      <c r="H72" s="114"/>
      <c r="I72" s="281" t="s">
        <v>231</v>
      </c>
      <c r="J72" s="376"/>
      <c r="K72" s="103" t="s">
        <v>25</v>
      </c>
      <c r="L72" s="142" t="s">
        <v>38</v>
      </c>
      <c r="M72" s="5"/>
      <c r="N72" s="5"/>
      <c r="O72" s="5"/>
      <c r="P72" s="5"/>
      <c r="Q72" s="5"/>
      <c r="R72" s="5"/>
      <c r="S72" s="5"/>
      <c r="T72" s="5"/>
      <c r="U72" s="5"/>
    </row>
    <row r="73" spans="1:21" ht="17.25" customHeight="1">
      <c r="A73" s="113"/>
      <c r="B73" s="114"/>
      <c r="C73" s="111" t="s">
        <v>365</v>
      </c>
      <c r="D73" s="103"/>
      <c r="E73" s="103"/>
      <c r="F73" s="111"/>
      <c r="G73" s="103"/>
      <c r="H73" s="114"/>
      <c r="I73" s="282" t="s">
        <v>232</v>
      </c>
      <c r="J73" s="375">
        <v>20</v>
      </c>
      <c r="K73" s="103" t="s">
        <v>25</v>
      </c>
      <c r="L73" s="142"/>
      <c r="M73" s="5"/>
      <c r="N73" s="5"/>
      <c r="O73" s="5"/>
      <c r="P73" s="5"/>
      <c r="Q73" s="5"/>
      <c r="R73" s="5"/>
      <c r="S73" s="5"/>
      <c r="T73" s="5"/>
      <c r="U73" s="5"/>
    </row>
    <row r="74" spans="1:21" ht="17.25" customHeight="1" thickBot="1">
      <c r="A74" s="113"/>
      <c r="B74" s="114"/>
      <c r="C74" s="305" t="s">
        <v>389</v>
      </c>
      <c r="D74" s="103"/>
      <c r="E74" s="103"/>
      <c r="F74" s="111"/>
      <c r="G74" s="103"/>
      <c r="H74" s="114"/>
      <c r="I74" s="282"/>
      <c r="J74" s="170"/>
      <c r="K74" s="103"/>
      <c r="L74" s="142"/>
      <c r="M74" s="5"/>
      <c r="N74" s="5"/>
      <c r="O74" s="5"/>
      <c r="P74" s="5"/>
      <c r="Q74" s="5"/>
      <c r="R74" s="5"/>
      <c r="S74" s="5"/>
      <c r="T74" s="5"/>
      <c r="U74" s="5"/>
    </row>
    <row r="75" spans="1:21" ht="18.75" customHeight="1" thickBot="1">
      <c r="A75" s="113"/>
      <c r="B75" s="114"/>
      <c r="C75" s="135"/>
      <c r="D75" s="103"/>
      <c r="E75" s="103"/>
      <c r="F75" s="114"/>
      <c r="G75" s="114"/>
      <c r="H75" s="114"/>
      <c r="I75" s="281" t="s">
        <v>402</v>
      </c>
      <c r="J75" s="403" t="str">
        <f>IF(COUNT(J69,J70,J72,J73)=4,J69+J70+J72+J73,"")</f>
        <v/>
      </c>
      <c r="K75" s="181" t="s">
        <v>72</v>
      </c>
      <c r="L75" s="142" t="s">
        <v>38</v>
      </c>
      <c r="M75" s="5"/>
      <c r="N75" s="5"/>
      <c r="O75" s="5"/>
      <c r="P75" s="5"/>
      <c r="Q75" s="5"/>
      <c r="R75" s="5"/>
      <c r="S75" s="5"/>
      <c r="T75" s="5"/>
      <c r="U75" s="5"/>
    </row>
    <row r="76" spans="1:21" ht="6" customHeight="1" thickBot="1">
      <c r="A76" s="113"/>
      <c r="B76" s="114"/>
      <c r="C76" s="135"/>
      <c r="D76" s="103"/>
      <c r="E76" s="103"/>
      <c r="F76" s="114"/>
      <c r="G76" s="114"/>
      <c r="H76" s="114"/>
      <c r="I76" s="281"/>
      <c r="J76" s="402"/>
      <c r="K76" s="103"/>
      <c r="L76" s="142"/>
      <c r="M76" s="5"/>
      <c r="N76" s="5"/>
      <c r="O76" s="5"/>
      <c r="P76" s="5"/>
      <c r="Q76" s="5"/>
      <c r="R76" s="5"/>
      <c r="S76" s="5"/>
      <c r="T76" s="5"/>
      <c r="U76" s="5"/>
    </row>
    <row r="77" spans="1:21" ht="20.45" customHeight="1" thickBot="1">
      <c r="A77" s="113"/>
      <c r="B77" s="114"/>
      <c r="C77" s="135" t="s">
        <v>235</v>
      </c>
      <c r="D77" s="451"/>
      <c r="E77" s="451"/>
      <c r="F77" s="109"/>
      <c r="G77" s="114"/>
      <c r="H77" s="114"/>
      <c r="I77" s="283" t="s">
        <v>403</v>
      </c>
      <c r="J77" s="404" t="str">
        <f>IF($J$57&lt;&gt;"",$J$57,"")</f>
        <v/>
      </c>
      <c r="K77" s="183" t="s">
        <v>39</v>
      </c>
      <c r="L77" s="182" t="s">
        <v>40</v>
      </c>
      <c r="N77" s="5"/>
      <c r="O77" s="5"/>
      <c r="P77" s="5"/>
      <c r="Q77" s="5"/>
      <c r="R77" s="5"/>
      <c r="S77" s="5"/>
      <c r="T77" s="5"/>
      <c r="U77" s="5"/>
    </row>
    <row r="78" spans="1:21" ht="4.3499999999999996" customHeight="1">
      <c r="A78" s="113"/>
      <c r="B78" s="114"/>
      <c r="C78" s="103"/>
      <c r="D78" s="451"/>
      <c r="E78" s="451"/>
      <c r="F78" s="109"/>
      <c r="G78" s="82"/>
      <c r="H78" s="451"/>
      <c r="I78" s="284"/>
      <c r="J78" s="12"/>
      <c r="K78" s="184"/>
      <c r="L78" s="142"/>
      <c r="M78" s="5"/>
      <c r="N78" s="5"/>
      <c r="O78" s="5"/>
      <c r="P78" s="5"/>
      <c r="Q78" s="5"/>
      <c r="R78" s="5"/>
      <c r="S78" s="5"/>
      <c r="T78" s="5"/>
      <c r="U78" s="5"/>
    </row>
    <row r="79" spans="1:21" ht="18.600000000000001" customHeight="1">
      <c r="A79" s="113"/>
      <c r="B79" s="114"/>
      <c r="C79" s="173" t="s">
        <v>353</v>
      </c>
      <c r="D79" s="135"/>
      <c r="E79" s="135"/>
      <c r="F79" s="109"/>
      <c r="G79" s="82"/>
      <c r="H79" s="114"/>
      <c r="I79" s="282" t="s">
        <v>404</v>
      </c>
      <c r="J79" s="527" t="str">
        <f>IF(COUNTBLANK(J87:J91)=0,(J87*J88*(J90+J91-J92)*273/3600/101.3/(273+J89)),"")</f>
        <v/>
      </c>
      <c r="K79" s="446" t="s">
        <v>29</v>
      </c>
      <c r="L79" s="142" t="s">
        <v>55</v>
      </c>
      <c r="M79" s="5"/>
      <c r="N79" s="5"/>
      <c r="O79" s="5"/>
      <c r="P79" s="5"/>
      <c r="Q79" s="5"/>
      <c r="R79" s="5"/>
      <c r="S79" s="5"/>
      <c r="T79" s="5"/>
      <c r="U79" s="5"/>
    </row>
    <row r="80" spans="1:21" ht="5.25" customHeight="1">
      <c r="A80" s="113"/>
      <c r="B80" s="114"/>
      <c r="C80" s="173"/>
      <c r="D80" s="135"/>
      <c r="E80" s="135"/>
      <c r="F80" s="109"/>
      <c r="G80" s="82"/>
      <c r="H80" s="114"/>
      <c r="I80" s="282"/>
      <c r="J80" s="528"/>
      <c r="K80" s="446"/>
      <c r="L80" s="142"/>
      <c r="M80" s="5"/>
      <c r="N80" s="5"/>
      <c r="O80" s="5"/>
      <c r="P80" s="5"/>
      <c r="Q80" s="5"/>
      <c r="R80" s="5"/>
      <c r="S80" s="5"/>
      <c r="T80" s="5"/>
      <c r="U80" s="5"/>
    </row>
    <row r="81" spans="1:21" ht="17.45" customHeight="1">
      <c r="A81" s="113"/>
      <c r="B81" s="114"/>
      <c r="C81" s="173" t="s">
        <v>243</v>
      </c>
      <c r="D81" s="135"/>
      <c r="E81" s="109"/>
      <c r="F81" s="110"/>
      <c r="G81" s="110"/>
      <c r="H81" s="110"/>
      <c r="I81" s="282" t="s">
        <v>242</v>
      </c>
      <c r="J81" s="391"/>
      <c r="K81" s="446" t="s">
        <v>29</v>
      </c>
      <c r="L81" s="142" t="s">
        <v>55</v>
      </c>
      <c r="M81" s="5"/>
      <c r="N81" s="5"/>
      <c r="O81" s="5"/>
      <c r="P81" s="5"/>
      <c r="Q81" s="5"/>
      <c r="R81" s="5"/>
      <c r="S81" s="5"/>
      <c r="T81" s="5"/>
      <c r="U81" s="5"/>
    </row>
    <row r="82" spans="1:21" ht="18.600000000000001" customHeight="1">
      <c r="A82" s="113"/>
      <c r="B82" s="114"/>
      <c r="C82" s="173"/>
      <c r="D82" s="135"/>
      <c r="E82" s="135"/>
      <c r="F82" s="109"/>
      <c r="G82" s="82"/>
      <c r="H82" s="114"/>
      <c r="I82" s="282"/>
      <c r="J82" s="528"/>
      <c r="K82" s="446"/>
      <c r="L82" s="142"/>
      <c r="M82" s="5"/>
      <c r="N82" s="5"/>
      <c r="O82" s="5"/>
      <c r="P82" s="5"/>
      <c r="Q82" s="5"/>
      <c r="R82" s="5"/>
      <c r="S82" s="5"/>
      <c r="T82" s="5"/>
      <c r="U82" s="5"/>
    </row>
    <row r="83" spans="1:21" ht="19.5" customHeight="1">
      <c r="A83" s="113"/>
      <c r="B83" s="174" t="s">
        <v>342</v>
      </c>
      <c r="E83" s="174"/>
      <c r="F83" s="109"/>
      <c r="G83" s="82"/>
      <c r="H83" s="175"/>
      <c r="I83" s="529"/>
      <c r="J83" s="446"/>
      <c r="K83" s="103"/>
      <c r="L83" s="142"/>
      <c r="M83" s="5"/>
      <c r="N83" s="5"/>
      <c r="O83" s="5"/>
      <c r="P83" s="5"/>
      <c r="Q83" s="5"/>
      <c r="R83" s="5"/>
      <c r="S83" s="5"/>
      <c r="T83" s="5"/>
      <c r="U83" s="5"/>
    </row>
    <row r="84" spans="1:21" ht="15" customHeight="1">
      <c r="A84" s="113"/>
      <c r="B84" s="114"/>
      <c r="C84" s="441"/>
      <c r="D84" s="441"/>
      <c r="E84" s="441"/>
      <c r="F84" s="441"/>
      <c r="G84" s="136"/>
      <c r="H84" s="509"/>
      <c r="I84" s="509"/>
      <c r="J84" s="138"/>
      <c r="K84" s="138"/>
      <c r="L84" s="142"/>
      <c r="M84" s="5"/>
      <c r="N84" s="5"/>
      <c r="O84" s="5"/>
      <c r="P84" s="5"/>
      <c r="Q84" s="5"/>
      <c r="R84" s="5"/>
      <c r="S84" s="5"/>
      <c r="T84" s="5"/>
      <c r="U84" s="5"/>
    </row>
    <row r="85" spans="1:21" ht="15" customHeight="1">
      <c r="A85" s="113"/>
      <c r="B85" s="114"/>
      <c r="C85" s="441"/>
      <c r="D85" s="441"/>
      <c r="E85" s="441"/>
      <c r="F85" s="441"/>
      <c r="G85" s="136"/>
      <c r="H85" s="509"/>
      <c r="I85" s="509"/>
      <c r="J85" s="138"/>
      <c r="K85" s="138"/>
      <c r="L85" s="142"/>
      <c r="M85" s="5"/>
      <c r="N85" s="5"/>
      <c r="O85" s="5"/>
      <c r="P85" s="5"/>
      <c r="Q85" s="5"/>
      <c r="R85" s="5"/>
      <c r="S85" s="5"/>
      <c r="T85" s="5"/>
      <c r="U85" s="5"/>
    </row>
    <row r="86" spans="1:21" ht="15" customHeight="1">
      <c r="A86" s="113"/>
      <c r="B86" s="114"/>
      <c r="C86" s="441"/>
      <c r="D86" s="441"/>
      <c r="E86" s="441"/>
      <c r="F86" s="441"/>
      <c r="G86" s="136"/>
      <c r="H86" s="509"/>
      <c r="I86" s="509"/>
      <c r="J86" s="138"/>
      <c r="K86" s="138"/>
      <c r="L86" s="142"/>
      <c r="M86" s="5"/>
      <c r="N86" s="10"/>
      <c r="O86" s="5"/>
      <c r="P86" s="5"/>
      <c r="Q86" s="5"/>
      <c r="R86" s="5"/>
      <c r="S86" s="5"/>
      <c r="T86" s="5"/>
      <c r="U86" s="5"/>
    </row>
    <row r="87" spans="1:21" ht="17.25" customHeight="1">
      <c r="A87" s="113"/>
      <c r="B87" s="114"/>
      <c r="C87" s="715" t="s">
        <v>236</v>
      </c>
      <c r="D87" s="681"/>
      <c r="E87" s="681"/>
      <c r="F87" s="493"/>
      <c r="G87" s="480"/>
      <c r="H87" s="114"/>
      <c r="I87" s="482" t="s">
        <v>293</v>
      </c>
      <c r="J87" s="356"/>
      <c r="K87" s="300" t="s">
        <v>230</v>
      </c>
      <c r="L87" s="142" t="s">
        <v>55</v>
      </c>
      <c r="M87" s="5"/>
      <c r="N87" s="10"/>
      <c r="O87" s="5"/>
      <c r="P87" s="5"/>
      <c r="Q87" s="5"/>
      <c r="R87" s="5"/>
      <c r="S87" s="5"/>
      <c r="T87" s="5"/>
      <c r="U87" s="5"/>
    </row>
    <row r="88" spans="1:21" ht="17.25" customHeight="1">
      <c r="A88" s="113"/>
      <c r="B88" s="114"/>
      <c r="C88" s="715" t="s">
        <v>237</v>
      </c>
      <c r="D88" s="681"/>
      <c r="E88" s="681"/>
      <c r="F88" s="681"/>
      <c r="G88" s="480"/>
      <c r="H88" s="114"/>
      <c r="I88" s="482" t="s">
        <v>294</v>
      </c>
      <c r="J88" s="364"/>
      <c r="K88" s="514" t="s">
        <v>95</v>
      </c>
      <c r="L88" s="182" t="s">
        <v>69</v>
      </c>
      <c r="M88" s="5"/>
      <c r="O88" s="5"/>
      <c r="P88" s="5"/>
      <c r="Q88" s="5"/>
      <c r="R88" s="5"/>
      <c r="S88" s="5"/>
      <c r="T88" s="5"/>
      <c r="U88" s="5"/>
    </row>
    <row r="89" spans="1:21" ht="17.25" customHeight="1">
      <c r="A89" s="113"/>
      <c r="B89" s="114"/>
      <c r="C89" s="715" t="s">
        <v>238</v>
      </c>
      <c r="D89" s="681"/>
      <c r="E89" s="681"/>
      <c r="F89" s="681"/>
      <c r="G89" s="681"/>
      <c r="H89" s="114"/>
      <c r="I89" s="482" t="s">
        <v>295</v>
      </c>
      <c r="J89" s="365"/>
      <c r="K89" s="300" t="s">
        <v>64</v>
      </c>
      <c r="L89" s="142" t="s">
        <v>37</v>
      </c>
      <c r="M89" s="5"/>
      <c r="N89" s="11"/>
      <c r="O89" s="5"/>
      <c r="P89" s="5"/>
      <c r="Q89" s="5"/>
      <c r="R89" s="5"/>
      <c r="S89" s="5"/>
      <c r="T89" s="5"/>
      <c r="U89" s="5"/>
    </row>
    <row r="90" spans="1:21" ht="17.25" customHeight="1">
      <c r="A90" s="113"/>
      <c r="B90" s="114"/>
      <c r="C90" s="715" t="s">
        <v>239</v>
      </c>
      <c r="D90" s="681"/>
      <c r="E90" s="681"/>
      <c r="F90" s="681"/>
      <c r="G90" s="681"/>
      <c r="H90" s="114"/>
      <c r="I90" s="482" t="s">
        <v>297</v>
      </c>
      <c r="J90" s="358"/>
      <c r="K90" s="300" t="s">
        <v>96</v>
      </c>
      <c r="L90" s="142" t="s">
        <v>38</v>
      </c>
      <c r="M90" s="5"/>
      <c r="N90" s="11"/>
      <c r="O90" s="5"/>
      <c r="P90" s="5"/>
      <c r="Q90" s="5"/>
      <c r="R90" s="5"/>
      <c r="S90" s="5"/>
      <c r="T90" s="5"/>
      <c r="U90" s="5"/>
    </row>
    <row r="91" spans="1:21" ht="17.25" customHeight="1">
      <c r="A91" s="113"/>
      <c r="B91" s="114"/>
      <c r="C91" s="714" t="s">
        <v>240</v>
      </c>
      <c r="D91" s="681"/>
      <c r="E91" s="681"/>
      <c r="F91" s="681"/>
      <c r="G91" s="681"/>
      <c r="H91" s="114"/>
      <c r="I91" s="482" t="s">
        <v>299</v>
      </c>
      <c r="J91" s="358"/>
      <c r="K91" s="300" t="s">
        <v>96</v>
      </c>
      <c r="L91" s="142" t="s">
        <v>38</v>
      </c>
      <c r="M91" s="5"/>
      <c r="N91" s="11"/>
      <c r="O91" s="5"/>
      <c r="P91" s="5"/>
      <c r="Q91" s="5"/>
      <c r="R91" s="5"/>
      <c r="S91" s="5"/>
      <c r="T91" s="5"/>
      <c r="U91" s="5"/>
    </row>
    <row r="92" spans="1:21" ht="17.25" customHeight="1">
      <c r="A92" s="113"/>
      <c r="B92" s="114"/>
      <c r="C92" s="714" t="s">
        <v>241</v>
      </c>
      <c r="D92" s="681"/>
      <c r="E92" s="681"/>
      <c r="F92" s="681"/>
      <c r="G92" s="681"/>
      <c r="H92" s="114"/>
      <c r="I92" s="482" t="s">
        <v>300</v>
      </c>
      <c r="J92" s="399" t="str">
        <f>IF(J89="","",IF($J$94="乾　式","0.00",10^(7.203-1735.74/(J89+234))))</f>
        <v/>
      </c>
      <c r="K92" s="300" t="s">
        <v>96</v>
      </c>
      <c r="L92" s="142" t="s">
        <v>38</v>
      </c>
      <c r="M92" s="5"/>
      <c r="N92" s="11"/>
      <c r="O92" s="5"/>
      <c r="P92" s="5"/>
      <c r="Q92" s="5"/>
      <c r="R92" s="5"/>
      <c r="S92" s="5"/>
      <c r="T92" s="5"/>
      <c r="U92" s="5"/>
    </row>
    <row r="93" spans="1:21" ht="9" customHeight="1">
      <c r="A93" s="113"/>
      <c r="B93" s="114"/>
      <c r="C93" s="492"/>
      <c r="D93" s="493"/>
      <c r="E93" s="493"/>
      <c r="F93" s="493"/>
      <c r="G93" s="493"/>
      <c r="H93" s="114"/>
      <c r="I93" s="482"/>
      <c r="J93" s="530"/>
      <c r="K93" s="300"/>
      <c r="L93" s="142"/>
      <c r="M93" s="5"/>
      <c r="N93" s="11"/>
      <c r="O93" s="5"/>
      <c r="P93" s="5"/>
      <c r="Q93" s="5"/>
      <c r="R93" s="5"/>
      <c r="S93" s="5"/>
      <c r="T93" s="5"/>
      <c r="U93" s="5"/>
    </row>
    <row r="94" spans="1:21" ht="17.25" customHeight="1">
      <c r="A94" s="113"/>
      <c r="B94" s="114"/>
      <c r="C94" s="82" t="s">
        <v>390</v>
      </c>
      <c r="D94" s="493"/>
      <c r="E94" s="451"/>
      <c r="F94" s="5"/>
      <c r="G94" s="493"/>
      <c r="H94" s="513"/>
      <c r="I94" s="531"/>
      <c r="J94" s="523" t="s">
        <v>417</v>
      </c>
      <c r="K94" s="300"/>
      <c r="L94" s="142"/>
      <c r="N94" s="10"/>
    </row>
    <row r="95" spans="1:21" ht="20.100000000000001" customHeight="1">
      <c r="A95" s="113"/>
      <c r="B95" s="114"/>
      <c r="C95" s="435" t="s">
        <v>318</v>
      </c>
      <c r="D95" s="110"/>
      <c r="E95" s="110"/>
      <c r="F95" s="110"/>
      <c r="G95" s="110"/>
      <c r="H95" s="110"/>
      <c r="I95" s="480"/>
      <c r="J95" s="480"/>
      <c r="K95" s="138"/>
      <c r="L95" s="167"/>
      <c r="M95" s="5"/>
      <c r="N95" s="5"/>
      <c r="O95" s="5"/>
      <c r="P95" s="5"/>
      <c r="Q95" s="5"/>
      <c r="R95" s="5"/>
      <c r="S95" s="5"/>
      <c r="T95" s="5"/>
      <c r="U95" s="5"/>
    </row>
    <row r="96" spans="1:21" ht="19.350000000000001" customHeight="1">
      <c r="A96" s="113"/>
      <c r="B96" s="114"/>
      <c r="C96" s="435" t="s">
        <v>319</v>
      </c>
      <c r="D96" s="110"/>
      <c r="E96" s="110"/>
      <c r="F96" s="110"/>
      <c r="G96" s="110"/>
      <c r="H96" s="110"/>
      <c r="I96" s="110"/>
      <c r="J96" s="110"/>
      <c r="K96" s="138"/>
      <c r="L96" s="167"/>
      <c r="M96" s="5"/>
      <c r="N96" s="5"/>
      <c r="O96" s="5"/>
      <c r="P96" s="5"/>
      <c r="Q96" s="5"/>
      <c r="R96" s="5"/>
      <c r="S96" s="5"/>
      <c r="T96" s="5"/>
      <c r="U96" s="5"/>
    </row>
    <row r="97" spans="1:27" ht="13.35" customHeight="1">
      <c r="A97" s="113"/>
      <c r="B97" s="114"/>
      <c r="C97" s="682"/>
      <c r="D97" s="741"/>
      <c r="E97" s="741"/>
      <c r="F97" s="741"/>
      <c r="G97" s="741"/>
      <c r="H97" s="741"/>
      <c r="I97" s="109"/>
      <c r="J97" s="103"/>
      <c r="K97" s="138"/>
      <c r="L97" s="167"/>
      <c r="M97" s="5"/>
      <c r="N97" s="5"/>
      <c r="O97" s="5"/>
      <c r="P97" s="5"/>
      <c r="Q97" s="5"/>
      <c r="R97" s="5"/>
      <c r="S97" s="5"/>
      <c r="T97" s="5"/>
      <c r="U97" s="5"/>
    </row>
    <row r="98" spans="1:27" ht="17.45" customHeight="1">
      <c r="A98" s="113"/>
      <c r="B98" s="114"/>
      <c r="C98" s="435"/>
      <c r="D98" s="110"/>
      <c r="E98" s="110"/>
      <c r="F98" s="110"/>
      <c r="G98" s="110"/>
      <c r="H98" s="110"/>
      <c r="I98" s="109"/>
      <c r="J98" s="191"/>
      <c r="K98" s="114"/>
      <c r="L98" s="167"/>
      <c r="M98" s="5"/>
      <c r="N98" s="5"/>
      <c r="O98" s="5"/>
      <c r="P98" s="5"/>
      <c r="Q98" s="5"/>
      <c r="R98" s="5"/>
      <c r="S98" s="5"/>
      <c r="T98" s="5"/>
      <c r="U98" s="5"/>
    </row>
    <row r="99" spans="1:27" ht="10.5" customHeight="1">
      <c r="A99" s="113"/>
      <c r="B99" s="114"/>
      <c r="C99" s="435"/>
      <c r="D99" s="110"/>
      <c r="E99" s="110"/>
      <c r="F99" s="110"/>
      <c r="G99" s="110"/>
      <c r="H99" s="110"/>
      <c r="I99" s="109"/>
      <c r="J99" s="103"/>
      <c r="K99" s="138"/>
      <c r="L99" s="142"/>
      <c r="M99" s="5"/>
      <c r="N99" s="5"/>
      <c r="O99" s="5"/>
      <c r="P99" s="5"/>
      <c r="Q99" s="5"/>
      <c r="R99" s="5"/>
      <c r="S99" s="5"/>
      <c r="T99" s="5"/>
      <c r="U99" s="5"/>
    </row>
    <row r="100" spans="1:27" ht="18.600000000000001" customHeight="1">
      <c r="A100" s="113"/>
      <c r="B100" s="114"/>
      <c r="C100" s="173"/>
      <c r="D100" s="135"/>
      <c r="E100" s="135"/>
      <c r="F100" s="109"/>
      <c r="G100" s="82"/>
      <c r="H100" s="114"/>
      <c r="I100" s="282"/>
      <c r="J100" s="528"/>
      <c r="K100" s="446"/>
      <c r="L100" s="142"/>
      <c r="M100" s="5"/>
      <c r="N100" s="5"/>
      <c r="O100" s="5"/>
      <c r="P100" s="5"/>
      <c r="Q100" s="5"/>
      <c r="R100" s="5"/>
      <c r="S100" s="5"/>
      <c r="T100" s="5"/>
      <c r="U100" s="5"/>
    </row>
    <row r="101" spans="1:27" s="10" customFormat="1" ht="16.5" customHeight="1">
      <c r="A101" s="148"/>
      <c r="B101" s="109"/>
      <c r="C101" s="109"/>
      <c r="D101" s="149"/>
      <c r="E101" s="149"/>
      <c r="F101" s="149"/>
      <c r="G101" s="150"/>
      <c r="H101" s="254"/>
      <c r="I101" s="109"/>
      <c r="J101" s="254"/>
      <c r="K101" s="150"/>
      <c r="L101" s="255"/>
      <c r="M101" s="11"/>
      <c r="N101" s="11"/>
      <c r="O101" s="11"/>
      <c r="P101" s="11"/>
      <c r="Q101" s="11"/>
      <c r="R101" s="11"/>
      <c r="S101" s="11"/>
      <c r="T101" s="11"/>
      <c r="U101" s="11"/>
    </row>
    <row r="102" spans="1:27" s="10" customFormat="1" ht="16.5" customHeight="1">
      <c r="A102" s="148"/>
      <c r="B102" s="109"/>
      <c r="C102" s="109"/>
      <c r="D102" s="149"/>
      <c r="E102" s="149"/>
      <c r="F102" s="149"/>
      <c r="G102" s="150"/>
      <c r="H102" s="254"/>
      <c r="I102" s="109"/>
      <c r="J102" s="254"/>
      <c r="K102" s="150"/>
      <c r="L102" s="255"/>
      <c r="M102" s="11"/>
      <c r="N102" s="11"/>
      <c r="O102" s="11"/>
      <c r="P102" s="11"/>
      <c r="Q102" s="11"/>
      <c r="R102" s="11"/>
      <c r="S102" s="11"/>
      <c r="T102" s="11"/>
      <c r="U102" s="11"/>
    </row>
    <row r="103" spans="1:27" ht="19.5" customHeight="1" thickBot="1">
      <c r="A103" s="145"/>
      <c r="B103" s="146"/>
      <c r="C103" s="192"/>
      <c r="D103" s="532"/>
      <c r="E103" s="532"/>
      <c r="F103" s="532"/>
      <c r="G103" s="532"/>
      <c r="H103" s="532"/>
      <c r="I103" s="193"/>
      <c r="J103" s="123"/>
      <c r="K103" s="190"/>
      <c r="L103" s="168"/>
      <c r="M103" s="5"/>
      <c r="N103" s="5"/>
      <c r="O103" s="5"/>
      <c r="P103" s="5"/>
      <c r="Q103" s="5"/>
      <c r="R103" s="5"/>
      <c r="S103" s="5"/>
      <c r="T103" s="5"/>
      <c r="U103" s="5"/>
    </row>
    <row r="104" spans="1:27" ht="10.35" customHeight="1" thickBot="1">
      <c r="A104" s="5"/>
      <c r="B104" s="5"/>
      <c r="C104" s="8"/>
      <c r="D104" s="533"/>
      <c r="E104" s="533"/>
      <c r="F104" s="533"/>
      <c r="G104" s="533"/>
      <c r="H104" s="533"/>
      <c r="I104" s="7"/>
      <c r="J104" s="11"/>
      <c r="K104" s="13"/>
      <c r="L104" s="5"/>
      <c r="M104" s="5"/>
      <c r="N104" s="5"/>
      <c r="O104" s="5"/>
      <c r="P104" s="5"/>
      <c r="Q104" s="5"/>
      <c r="R104" s="5"/>
      <c r="S104" s="5"/>
      <c r="T104" s="5"/>
      <c r="U104" s="5"/>
    </row>
    <row r="105" spans="1:27" ht="18.75" customHeight="1">
      <c r="A105" s="687" t="s">
        <v>145</v>
      </c>
      <c r="B105" s="688"/>
      <c r="C105" s="688"/>
      <c r="D105" s="688"/>
      <c r="E105" s="688"/>
      <c r="F105" s="688"/>
      <c r="G105" s="688"/>
      <c r="H105" s="688"/>
      <c r="I105" s="688"/>
      <c r="J105" s="688"/>
      <c r="K105" s="688"/>
      <c r="L105" s="689"/>
      <c r="M105" s="5"/>
      <c r="N105" s="5"/>
      <c r="O105" s="5"/>
      <c r="P105" s="5"/>
      <c r="Q105" s="5"/>
      <c r="R105" s="5"/>
      <c r="S105" s="5"/>
      <c r="T105" s="5"/>
      <c r="U105" s="5"/>
    </row>
    <row r="106" spans="1:27" s="10" customFormat="1" ht="28.5" customHeight="1">
      <c r="A106" s="696" t="s">
        <v>284</v>
      </c>
      <c r="B106" s="697"/>
      <c r="C106" s="698" t="str">
        <f>+$C$3</f>
        <v>ティルティングパン　　（　４．調理能力　）</v>
      </c>
      <c r="D106" s="724"/>
      <c r="E106" s="724"/>
      <c r="F106" s="724"/>
      <c r="G106" s="724"/>
      <c r="H106" s="724"/>
      <c r="I106" s="724"/>
      <c r="J106" s="724"/>
      <c r="K106" s="698" t="str">
        <f>+$K$3</f>
        <v/>
      </c>
      <c r="L106" s="699"/>
      <c r="M106" s="11"/>
      <c r="N106" s="11"/>
      <c r="O106" s="11"/>
      <c r="P106" s="11"/>
      <c r="Q106" s="11"/>
      <c r="R106" s="11"/>
      <c r="S106" s="11"/>
      <c r="T106" s="11"/>
      <c r="U106" s="11"/>
    </row>
    <row r="107" spans="1:27" s="10" customFormat="1" ht="16.5" customHeight="1" thickBot="1">
      <c r="A107" s="731" t="s">
        <v>285</v>
      </c>
      <c r="B107" s="732"/>
      <c r="C107" s="740" t="str">
        <f>+$C$4</f>
        <v/>
      </c>
      <c r="D107" s="740"/>
      <c r="E107" s="729"/>
      <c r="F107" s="729"/>
      <c r="G107" s="729"/>
      <c r="H107" s="83" t="s">
        <v>1</v>
      </c>
      <c r="I107" s="729" t="str">
        <f>$I$4</f>
        <v/>
      </c>
      <c r="J107" s="729"/>
      <c r="K107" s="729"/>
      <c r="L107" s="730"/>
      <c r="M107" s="11"/>
      <c r="N107" s="11"/>
      <c r="O107" s="11"/>
      <c r="P107" s="11"/>
      <c r="Q107" s="11"/>
      <c r="R107" s="11"/>
      <c r="S107" s="11"/>
      <c r="T107" s="11"/>
      <c r="U107" s="11"/>
    </row>
    <row r="108" spans="1:27" ht="9" customHeight="1">
      <c r="A108" s="102"/>
      <c r="B108" s="103"/>
      <c r="C108" s="103"/>
      <c r="D108" s="103"/>
      <c r="E108" s="103"/>
      <c r="F108" s="103"/>
      <c r="G108" s="103"/>
      <c r="H108" s="103"/>
      <c r="I108" s="103"/>
      <c r="J108" s="103"/>
      <c r="K108" s="103"/>
      <c r="L108" s="104"/>
      <c r="M108" s="5"/>
      <c r="N108" s="5"/>
      <c r="O108" s="5"/>
      <c r="P108" s="5"/>
      <c r="Q108" s="5"/>
      <c r="R108" s="5"/>
      <c r="S108" s="5"/>
      <c r="T108" s="5"/>
      <c r="U108" s="5"/>
    </row>
    <row r="109" spans="1:27" ht="6.75" customHeight="1">
      <c r="A109" s="113"/>
      <c r="B109" s="114"/>
      <c r="C109" s="173"/>
      <c r="D109" s="135"/>
      <c r="E109" s="109"/>
      <c r="F109" s="110"/>
      <c r="G109" s="110"/>
      <c r="H109" s="110"/>
      <c r="I109" s="282"/>
      <c r="J109" s="282"/>
      <c r="K109" s="446"/>
      <c r="L109" s="142"/>
      <c r="M109" s="5"/>
      <c r="N109" s="5"/>
      <c r="O109" s="5"/>
      <c r="P109" s="5"/>
      <c r="Q109" s="5"/>
      <c r="R109" s="5"/>
      <c r="S109" s="5"/>
      <c r="T109" s="5"/>
      <c r="U109" s="5"/>
    </row>
    <row r="110" spans="1:27" ht="14.25" thickBot="1">
      <c r="A110" s="102"/>
      <c r="B110" s="103"/>
      <c r="C110" s="733" t="s">
        <v>74</v>
      </c>
      <c r="D110" s="733"/>
      <c r="E110" s="733"/>
      <c r="F110" s="733"/>
      <c r="G110" s="733"/>
      <c r="H110" s="733"/>
      <c r="I110" s="733"/>
      <c r="J110" s="103"/>
      <c r="K110" s="103"/>
      <c r="L110" s="104"/>
      <c r="M110" s="5"/>
      <c r="N110" s="5"/>
      <c r="O110" s="5"/>
      <c r="P110" s="5"/>
      <c r="Q110" s="5"/>
      <c r="R110" s="5"/>
      <c r="S110" s="5"/>
      <c r="T110" s="5"/>
      <c r="U110" s="5"/>
    </row>
    <row r="111" spans="1:27" ht="14.25" thickBot="1">
      <c r="A111" s="102"/>
      <c r="B111" s="103"/>
      <c r="C111" s="443"/>
      <c r="D111" s="443"/>
      <c r="E111" s="443"/>
      <c r="F111" s="443"/>
      <c r="G111" s="333" t="s">
        <v>381</v>
      </c>
      <c r="H111" s="377" t="str">
        <f>IF($I$59="表1の食材",+J57,"")</f>
        <v/>
      </c>
      <c r="I111" s="443"/>
      <c r="J111" s="103"/>
      <c r="K111" s="103"/>
      <c r="L111" s="104"/>
      <c r="M111" s="5"/>
      <c r="N111" s="5"/>
      <c r="O111" s="5"/>
      <c r="P111" s="5"/>
      <c r="Q111" s="5"/>
      <c r="R111" s="5"/>
      <c r="S111" s="5"/>
      <c r="T111" s="5"/>
      <c r="U111" s="5"/>
    </row>
    <row r="112" spans="1:27" ht="13.5" customHeight="1">
      <c r="A112" s="102"/>
      <c r="B112" s="103"/>
      <c r="C112" s="103"/>
      <c r="D112" s="549" t="s">
        <v>76</v>
      </c>
      <c r="E112" s="550"/>
      <c r="F112" s="551"/>
      <c r="G112" s="29" t="s">
        <v>58</v>
      </c>
      <c r="H112" s="378" t="s">
        <v>58</v>
      </c>
      <c r="I112" s="114"/>
      <c r="J112" s="114"/>
      <c r="K112" s="103"/>
      <c r="L112" s="104"/>
      <c r="M112" s="5"/>
      <c r="N112" s="5"/>
      <c r="O112" s="5"/>
      <c r="P112" s="6"/>
      <c r="Q112" s="6"/>
      <c r="R112" s="6"/>
      <c r="S112" s="5"/>
      <c r="T112" s="5"/>
      <c r="U112" s="30"/>
      <c r="V112" s="30"/>
      <c r="W112" s="30"/>
      <c r="X112" s="31"/>
      <c r="Y112" s="31"/>
      <c r="Z112" s="31"/>
      <c r="AA112" s="31"/>
    </row>
    <row r="113" spans="1:27" ht="14.25" thickBot="1">
      <c r="A113" s="102"/>
      <c r="B113" s="103"/>
      <c r="C113" s="103"/>
      <c r="D113" s="734"/>
      <c r="E113" s="735"/>
      <c r="F113" s="736"/>
      <c r="G113" s="32" t="s">
        <v>110</v>
      </c>
      <c r="H113" s="379" t="s">
        <v>110</v>
      </c>
      <c r="I113" s="114"/>
      <c r="J113" s="114"/>
      <c r="K113" s="103"/>
      <c r="L113" s="104"/>
      <c r="M113" s="5"/>
      <c r="N113" s="5"/>
      <c r="O113" s="5"/>
      <c r="P113" s="6"/>
      <c r="Q113" s="6"/>
      <c r="R113" s="6"/>
      <c r="S113" s="5"/>
      <c r="T113" s="5"/>
      <c r="U113" s="30"/>
      <c r="V113" s="30"/>
      <c r="W113" s="30"/>
      <c r="X113" s="31"/>
      <c r="Y113" s="31"/>
      <c r="Z113" s="31"/>
      <c r="AA113" s="31"/>
    </row>
    <row r="114" spans="1:27" ht="14.25" thickBot="1">
      <c r="A114" s="102"/>
      <c r="B114" s="103"/>
      <c r="C114" s="103"/>
      <c r="D114" s="195" t="s">
        <v>41</v>
      </c>
      <c r="E114" s="82"/>
      <c r="F114" s="82"/>
      <c r="G114" s="2">
        <v>0.6</v>
      </c>
      <c r="H114" s="380" t="str">
        <f t="shared" ref="H114:H126" si="0">IF($I$59="表1の食材",G114*$H$111,"")</f>
        <v/>
      </c>
      <c r="I114" s="114"/>
      <c r="J114" s="114"/>
      <c r="K114" s="103"/>
      <c r="L114" s="104"/>
      <c r="M114" s="5"/>
      <c r="N114" s="5"/>
      <c r="O114" s="5"/>
      <c r="P114" s="33"/>
      <c r="Q114" s="34"/>
      <c r="R114" s="35"/>
      <c r="S114" s="5"/>
      <c r="T114" s="5"/>
      <c r="U114" s="31"/>
      <c r="V114" s="31"/>
      <c r="W114" s="31"/>
      <c r="X114" s="31"/>
      <c r="Y114" s="31"/>
      <c r="Z114" s="31"/>
      <c r="AA114" s="31"/>
    </row>
    <row r="115" spans="1:27" ht="14.25" thickBot="1">
      <c r="A115" s="102"/>
      <c r="B115" s="103"/>
      <c r="C115" s="103"/>
      <c r="D115" s="196" t="s">
        <v>42</v>
      </c>
      <c r="E115" s="197"/>
      <c r="F115" s="197"/>
      <c r="G115" s="2">
        <v>16</v>
      </c>
      <c r="H115" s="380" t="str">
        <f t="shared" si="0"/>
        <v/>
      </c>
      <c r="I115" s="114"/>
      <c r="J115" s="114"/>
      <c r="K115" s="103"/>
      <c r="L115" s="104"/>
      <c r="M115" s="5"/>
      <c r="N115" s="5"/>
      <c r="O115" s="5"/>
      <c r="P115" s="33"/>
      <c r="Q115" s="34"/>
      <c r="R115" s="35"/>
      <c r="S115" s="5"/>
      <c r="T115" s="5"/>
      <c r="U115" s="5"/>
    </row>
    <row r="116" spans="1:27" ht="14.25" thickBot="1">
      <c r="A116" s="102"/>
      <c r="B116" s="103"/>
      <c r="C116" s="103"/>
      <c r="D116" s="198" t="s">
        <v>43</v>
      </c>
      <c r="E116" s="199"/>
      <c r="F116" s="199"/>
      <c r="G116" s="36">
        <v>8</v>
      </c>
      <c r="H116" s="380" t="str">
        <f t="shared" si="0"/>
        <v/>
      </c>
      <c r="I116" s="114"/>
      <c r="J116" s="114"/>
      <c r="K116" s="103"/>
      <c r="L116" s="104"/>
      <c r="M116" s="5"/>
      <c r="N116" s="5"/>
      <c r="O116" s="5"/>
      <c r="P116" s="33"/>
      <c r="Q116" s="34"/>
      <c r="R116" s="35"/>
      <c r="S116" s="5"/>
      <c r="T116" s="5"/>
      <c r="U116" s="5"/>
    </row>
    <row r="117" spans="1:27" ht="14.25" thickBot="1">
      <c r="A117" s="102"/>
      <c r="B117" s="103"/>
      <c r="C117" s="103"/>
      <c r="D117" s="200" t="s">
        <v>44</v>
      </c>
      <c r="E117" s="201"/>
      <c r="F117" s="201"/>
      <c r="G117" s="37">
        <v>12</v>
      </c>
      <c r="H117" s="380" t="str">
        <f t="shared" si="0"/>
        <v/>
      </c>
      <c r="I117" s="114"/>
      <c r="J117" s="114"/>
      <c r="K117" s="103"/>
      <c r="L117" s="104"/>
      <c r="M117" s="5"/>
      <c r="N117" s="5"/>
      <c r="O117" s="5"/>
      <c r="P117" s="33"/>
      <c r="Q117" s="34"/>
      <c r="R117" s="35"/>
      <c r="S117" s="5"/>
      <c r="T117" s="5"/>
      <c r="U117" s="5"/>
    </row>
    <row r="118" spans="1:27" ht="14.25" thickBot="1">
      <c r="A118" s="102"/>
      <c r="B118" s="103"/>
      <c r="C118" s="447"/>
      <c r="D118" s="198" t="s">
        <v>45</v>
      </c>
      <c r="E118" s="199"/>
      <c r="F118" s="199"/>
      <c r="G118" s="36">
        <v>8</v>
      </c>
      <c r="H118" s="380" t="str">
        <f t="shared" si="0"/>
        <v/>
      </c>
      <c r="I118" s="114"/>
      <c r="J118" s="114"/>
      <c r="K118" s="103"/>
      <c r="L118" s="104"/>
      <c r="M118" s="5"/>
      <c r="N118" s="5"/>
      <c r="O118" s="5"/>
      <c r="P118" s="33"/>
      <c r="Q118" s="34"/>
      <c r="R118" s="35"/>
      <c r="S118" s="5"/>
      <c r="T118" s="5"/>
      <c r="U118" s="5"/>
    </row>
    <row r="119" spans="1:27" ht="14.25" thickBot="1">
      <c r="A119" s="102"/>
      <c r="B119" s="103"/>
      <c r="C119" s="447"/>
      <c r="D119" s="202" t="s">
        <v>46</v>
      </c>
      <c r="E119" s="203"/>
      <c r="F119" s="203"/>
      <c r="G119" s="38">
        <v>12</v>
      </c>
      <c r="H119" s="380" t="str">
        <f t="shared" si="0"/>
        <v/>
      </c>
      <c r="I119" s="114"/>
      <c r="J119" s="114"/>
      <c r="K119" s="103"/>
      <c r="L119" s="104"/>
      <c r="M119" s="5"/>
      <c r="N119" s="5"/>
      <c r="O119" s="5"/>
      <c r="P119" s="33"/>
      <c r="Q119" s="34"/>
      <c r="R119" s="35"/>
      <c r="S119" s="5"/>
      <c r="T119" s="5"/>
      <c r="U119" s="5"/>
    </row>
    <row r="120" spans="1:27" ht="14.25" thickBot="1">
      <c r="A120" s="102"/>
      <c r="B120" s="103"/>
      <c r="C120" s="447"/>
      <c r="D120" s="200" t="s">
        <v>47</v>
      </c>
      <c r="E120" s="201"/>
      <c r="F120" s="201"/>
      <c r="G120" s="37">
        <v>20</v>
      </c>
      <c r="H120" s="380" t="str">
        <f t="shared" si="0"/>
        <v/>
      </c>
      <c r="I120" s="114"/>
      <c r="J120" s="114"/>
      <c r="K120" s="103"/>
      <c r="L120" s="104"/>
      <c r="M120" s="5"/>
      <c r="N120" s="5"/>
      <c r="O120" s="5"/>
      <c r="P120" s="33"/>
      <c r="Q120" s="34"/>
      <c r="R120" s="35"/>
      <c r="S120" s="5"/>
      <c r="T120" s="5"/>
      <c r="U120" s="5"/>
    </row>
    <row r="121" spans="1:27" ht="14.25" thickBot="1">
      <c r="A121" s="102"/>
      <c r="B121" s="103"/>
      <c r="C121" s="447"/>
      <c r="D121" s="196" t="s">
        <v>48</v>
      </c>
      <c r="E121" s="197"/>
      <c r="F121" s="197"/>
      <c r="G121" s="2">
        <v>95</v>
      </c>
      <c r="H121" s="380" t="str">
        <f t="shared" si="0"/>
        <v/>
      </c>
      <c r="I121" s="114"/>
      <c r="J121" s="114"/>
      <c r="K121" s="103"/>
      <c r="L121" s="104"/>
      <c r="M121" s="5"/>
      <c r="N121" s="5"/>
      <c r="O121" s="5"/>
      <c r="P121" s="33"/>
      <c r="Q121" s="34"/>
      <c r="R121" s="35"/>
      <c r="S121" s="5"/>
      <c r="T121" s="5"/>
      <c r="U121" s="5"/>
    </row>
    <row r="122" spans="1:27" ht="14.25" thickBot="1">
      <c r="A122" s="102"/>
      <c r="B122" s="103"/>
      <c r="C122" s="447"/>
      <c r="D122" s="196" t="s">
        <v>49</v>
      </c>
      <c r="E122" s="197"/>
      <c r="F122" s="197"/>
      <c r="G122" s="2">
        <v>20</v>
      </c>
      <c r="H122" s="380" t="str">
        <f t="shared" si="0"/>
        <v/>
      </c>
      <c r="I122" s="114"/>
      <c r="J122" s="114"/>
      <c r="K122" s="103"/>
      <c r="L122" s="104"/>
      <c r="M122" s="5"/>
      <c r="N122" s="5"/>
      <c r="O122" s="5"/>
      <c r="P122" s="33"/>
      <c r="Q122" s="34"/>
      <c r="R122" s="35"/>
      <c r="S122" s="5"/>
      <c r="T122" s="5"/>
      <c r="U122" s="5"/>
    </row>
    <row r="123" spans="1:27" ht="14.25" thickBot="1">
      <c r="A123" s="102"/>
      <c r="B123" s="103"/>
      <c r="C123" s="447"/>
      <c r="D123" s="198" t="s">
        <v>50</v>
      </c>
      <c r="E123" s="199"/>
      <c r="F123" s="199"/>
      <c r="G123" s="36">
        <v>0.4</v>
      </c>
      <c r="H123" s="380" t="str">
        <f t="shared" si="0"/>
        <v/>
      </c>
      <c r="I123" s="114"/>
      <c r="J123" s="114"/>
      <c r="K123" s="103"/>
      <c r="L123" s="104"/>
      <c r="M123" s="5"/>
      <c r="N123" s="5"/>
      <c r="O123" s="5"/>
      <c r="P123" s="33"/>
      <c r="Q123" s="34"/>
      <c r="R123" s="35"/>
      <c r="S123" s="5"/>
      <c r="T123" s="5"/>
      <c r="U123" s="5"/>
    </row>
    <row r="124" spans="1:27" ht="14.25" thickBot="1">
      <c r="A124" s="102"/>
      <c r="B124" s="103"/>
      <c r="C124" s="447"/>
      <c r="D124" s="202" t="s">
        <v>51</v>
      </c>
      <c r="E124" s="203"/>
      <c r="F124" s="203"/>
      <c r="G124" s="38">
        <v>4</v>
      </c>
      <c r="H124" s="380" t="str">
        <f t="shared" si="0"/>
        <v/>
      </c>
      <c r="I124" s="114"/>
      <c r="J124" s="114"/>
      <c r="K124" s="103"/>
      <c r="L124" s="104"/>
      <c r="M124" s="5"/>
      <c r="N124" s="5"/>
      <c r="O124" s="5"/>
      <c r="P124" s="33"/>
      <c r="Q124" s="34"/>
      <c r="R124" s="35"/>
      <c r="S124" s="5"/>
      <c r="T124" s="5"/>
      <c r="U124" s="5"/>
    </row>
    <row r="125" spans="1:27" ht="14.25" thickBot="1">
      <c r="A125" s="102"/>
      <c r="B125" s="103"/>
      <c r="C125" s="447"/>
      <c r="D125" s="200" t="s">
        <v>52</v>
      </c>
      <c r="E125" s="201"/>
      <c r="F125" s="201"/>
      <c r="G125" s="37">
        <v>2</v>
      </c>
      <c r="H125" s="380" t="str">
        <f t="shared" si="0"/>
        <v/>
      </c>
      <c r="I125" s="114"/>
      <c r="J125" s="114"/>
      <c r="K125" s="103"/>
      <c r="L125" s="104"/>
      <c r="M125" s="5"/>
      <c r="N125" s="5"/>
      <c r="O125" s="5"/>
      <c r="P125" s="33"/>
      <c r="Q125" s="34"/>
      <c r="R125" s="35"/>
      <c r="S125" s="5"/>
      <c r="T125" s="5"/>
      <c r="U125" s="5"/>
    </row>
    <row r="126" spans="1:27" ht="14.25" thickBot="1">
      <c r="A126" s="102"/>
      <c r="B126" s="103"/>
      <c r="C126" s="447"/>
      <c r="D126" s="204" t="s">
        <v>53</v>
      </c>
      <c r="E126" s="205"/>
      <c r="F126" s="205"/>
      <c r="G126" s="39">
        <v>8</v>
      </c>
      <c r="H126" s="380" t="str">
        <f t="shared" si="0"/>
        <v/>
      </c>
      <c r="I126" s="114"/>
      <c r="J126" s="114"/>
      <c r="K126" s="103"/>
      <c r="L126" s="104"/>
      <c r="M126" s="5"/>
      <c r="N126" s="5"/>
      <c r="O126" s="5"/>
      <c r="P126" s="33"/>
      <c r="Q126" s="34"/>
      <c r="R126" s="35"/>
      <c r="S126" s="5"/>
      <c r="T126" s="5"/>
      <c r="U126" s="5"/>
    </row>
    <row r="127" spans="1:27" ht="22.5" customHeight="1" thickBot="1">
      <c r="A127" s="102"/>
      <c r="B127" s="103"/>
      <c r="C127" s="103"/>
      <c r="D127" s="726" t="s">
        <v>61</v>
      </c>
      <c r="E127" s="727"/>
      <c r="F127" s="728"/>
      <c r="G127" s="2">
        <f>SUM(G114:G126)</f>
        <v>206</v>
      </c>
      <c r="H127" s="372">
        <f>SUM(H114:H126)</f>
        <v>0</v>
      </c>
      <c r="I127" s="103"/>
      <c r="J127" s="194"/>
      <c r="K127" s="103"/>
      <c r="L127" s="104"/>
      <c r="M127" s="5"/>
      <c r="N127" s="5"/>
      <c r="O127" s="5"/>
      <c r="P127" s="5"/>
      <c r="Q127" s="5"/>
      <c r="R127" s="5"/>
      <c r="S127" s="5"/>
      <c r="T127" s="5"/>
      <c r="U127" s="5"/>
    </row>
    <row r="128" spans="1:27">
      <c r="A128" s="102"/>
      <c r="B128" s="103"/>
      <c r="C128" s="103"/>
      <c r="D128" s="206"/>
      <c r="E128" s="206"/>
      <c r="F128" s="206"/>
      <c r="G128" s="206"/>
      <c r="H128" s="206"/>
      <c r="I128" s="206"/>
      <c r="J128" s="103"/>
      <c r="K128" s="103"/>
      <c r="L128" s="104"/>
      <c r="M128" s="5"/>
      <c r="N128" s="5"/>
      <c r="O128" s="5"/>
      <c r="P128" s="5"/>
      <c r="Q128" s="5"/>
      <c r="R128" s="5"/>
      <c r="S128" s="5"/>
      <c r="T128" s="5"/>
      <c r="U128" s="5"/>
    </row>
    <row r="129" spans="1:21">
      <c r="A129" s="102"/>
      <c r="B129" s="103" t="s">
        <v>372</v>
      </c>
      <c r="C129" s="248"/>
      <c r="D129" s="248"/>
      <c r="E129" s="248"/>
      <c r="F129" s="248"/>
      <c r="G129" s="248"/>
      <c r="H129" s="248"/>
      <c r="I129" s="248"/>
      <c r="J129" s="248"/>
      <c r="K129" s="248"/>
      <c r="L129" s="104"/>
      <c r="M129" s="5"/>
      <c r="N129" s="5"/>
      <c r="O129" s="5"/>
      <c r="P129" s="5"/>
      <c r="Q129" s="5"/>
      <c r="R129" s="5"/>
      <c r="S129" s="5"/>
      <c r="T129" s="5"/>
      <c r="U129" s="5"/>
    </row>
    <row r="130" spans="1:21">
      <c r="A130" s="102"/>
      <c r="B130" s="103"/>
      <c r="C130" s="103"/>
      <c r="D130" s="206"/>
      <c r="E130" s="206"/>
      <c r="F130" s="206"/>
      <c r="G130" s="206"/>
      <c r="H130" s="206"/>
      <c r="I130" s="206"/>
      <c r="J130" s="103"/>
      <c r="K130" s="103"/>
      <c r="L130" s="104"/>
      <c r="M130" s="5"/>
      <c r="N130" s="5"/>
      <c r="O130" s="5"/>
      <c r="P130" s="5"/>
      <c r="Q130" s="5"/>
      <c r="R130" s="5"/>
      <c r="S130" s="5"/>
      <c r="T130" s="5"/>
      <c r="U130" s="5"/>
    </row>
    <row r="131" spans="1:21">
      <c r="A131" s="102"/>
      <c r="B131" s="103"/>
      <c r="C131" s="103"/>
      <c r="D131" s="206"/>
      <c r="E131" s="206"/>
      <c r="F131" s="206"/>
      <c r="G131" s="206"/>
      <c r="H131" s="206"/>
      <c r="I131" s="206"/>
      <c r="J131" s="103"/>
      <c r="K131" s="103"/>
      <c r="L131" s="104"/>
      <c r="M131" s="5"/>
      <c r="N131" s="5"/>
      <c r="O131" s="5"/>
      <c r="P131" s="5"/>
      <c r="Q131" s="5"/>
      <c r="R131" s="5"/>
      <c r="S131" s="5"/>
      <c r="T131" s="5"/>
      <c r="U131" s="5"/>
    </row>
    <row r="132" spans="1:21">
      <c r="A132" s="102"/>
      <c r="B132" s="103"/>
      <c r="C132" s="103"/>
      <c r="D132" s="206"/>
      <c r="E132" s="206"/>
      <c r="F132" s="206"/>
      <c r="G132" s="206"/>
      <c r="H132" s="206"/>
      <c r="I132" s="206"/>
      <c r="J132" s="103"/>
      <c r="K132" s="103"/>
      <c r="L132" s="104"/>
      <c r="M132" s="5"/>
      <c r="N132" s="5"/>
      <c r="O132" s="5"/>
      <c r="P132" s="5"/>
      <c r="Q132" s="5"/>
      <c r="R132" s="5"/>
      <c r="S132" s="5"/>
      <c r="T132" s="5"/>
      <c r="U132" s="5"/>
    </row>
    <row r="133" spans="1:21">
      <c r="A133" s="102"/>
      <c r="B133" s="103"/>
      <c r="C133" s="103"/>
      <c r="D133" s="206"/>
      <c r="E133" s="206"/>
      <c r="F133" s="206"/>
      <c r="G133" s="206"/>
      <c r="H133" s="206"/>
      <c r="I133" s="206"/>
      <c r="J133" s="103"/>
      <c r="K133" s="103"/>
      <c r="L133" s="104"/>
      <c r="M133" s="5"/>
      <c r="N133" s="5"/>
      <c r="O133" s="5"/>
      <c r="P133" s="5"/>
      <c r="Q133" s="5"/>
      <c r="R133" s="5"/>
      <c r="S133" s="5"/>
      <c r="T133" s="5"/>
      <c r="U133" s="5"/>
    </row>
    <row r="134" spans="1:21">
      <c r="A134" s="102"/>
      <c r="B134" s="103"/>
      <c r="C134" s="103"/>
      <c r="D134" s="206"/>
      <c r="E134" s="206"/>
      <c r="F134" s="206"/>
      <c r="G134" s="206"/>
      <c r="H134" s="206"/>
      <c r="I134" s="206"/>
      <c r="J134" s="103"/>
      <c r="K134" s="103"/>
      <c r="L134" s="104"/>
      <c r="M134" s="5"/>
      <c r="N134" s="5"/>
      <c r="O134" s="5"/>
      <c r="P134" s="5"/>
      <c r="Q134" s="5"/>
      <c r="R134" s="5"/>
      <c r="S134" s="5"/>
      <c r="T134" s="5"/>
      <c r="U134" s="5"/>
    </row>
    <row r="135" spans="1:21">
      <c r="A135" s="102"/>
      <c r="B135" s="103"/>
      <c r="C135" s="103"/>
      <c r="D135" s="206"/>
      <c r="E135" s="206"/>
      <c r="F135" s="206"/>
      <c r="G135" s="206"/>
      <c r="H135" s="206"/>
      <c r="I135" s="206"/>
      <c r="J135" s="103"/>
      <c r="K135" s="103"/>
      <c r="L135" s="104"/>
      <c r="M135" s="5"/>
      <c r="N135" s="5"/>
      <c r="O135" s="5"/>
      <c r="P135" s="5"/>
      <c r="Q135" s="5"/>
      <c r="R135" s="5"/>
      <c r="S135" s="5"/>
      <c r="T135" s="5"/>
      <c r="U135" s="5"/>
    </row>
    <row r="136" spans="1:21">
      <c r="A136" s="102"/>
      <c r="B136" s="103"/>
      <c r="C136" s="103"/>
      <c r="D136" s="206"/>
      <c r="E136" s="206"/>
      <c r="F136" s="206"/>
      <c r="G136" s="206"/>
      <c r="H136" s="206"/>
      <c r="I136" s="206"/>
      <c r="J136" s="103"/>
      <c r="K136" s="103"/>
      <c r="L136" s="104"/>
      <c r="M136" s="5"/>
      <c r="N136" s="5"/>
      <c r="O136" s="5"/>
      <c r="P136" s="5"/>
      <c r="Q136" s="5"/>
      <c r="R136" s="5"/>
      <c r="S136" s="5"/>
      <c r="T136" s="5"/>
      <c r="U136" s="5"/>
    </row>
    <row r="137" spans="1:21">
      <c r="A137" s="102"/>
      <c r="B137" s="103"/>
      <c r="C137" s="103"/>
      <c r="D137" s="206"/>
      <c r="E137" s="206"/>
      <c r="F137" s="206"/>
      <c r="G137" s="206"/>
      <c r="H137" s="206"/>
      <c r="I137" s="206"/>
      <c r="J137" s="103"/>
      <c r="K137" s="103"/>
      <c r="L137" s="104"/>
      <c r="M137" s="5"/>
      <c r="N137" s="5"/>
      <c r="O137" s="5"/>
      <c r="P137" s="5"/>
      <c r="Q137" s="5"/>
      <c r="R137" s="5"/>
      <c r="S137" s="5"/>
      <c r="T137" s="5"/>
      <c r="U137" s="5"/>
    </row>
    <row r="138" spans="1:21">
      <c r="A138" s="102"/>
      <c r="B138" s="103"/>
      <c r="C138" s="103"/>
      <c r="D138" s="206"/>
      <c r="E138" s="206"/>
      <c r="F138" s="206"/>
      <c r="G138" s="206"/>
      <c r="H138" s="206"/>
      <c r="I138" s="206"/>
      <c r="J138" s="103"/>
      <c r="K138" s="103"/>
      <c r="L138" s="104"/>
      <c r="M138" s="5"/>
      <c r="N138" s="5"/>
      <c r="O138" s="5"/>
      <c r="P138" s="5"/>
      <c r="Q138" s="5"/>
      <c r="R138" s="5"/>
      <c r="S138" s="5"/>
      <c r="T138" s="5"/>
      <c r="U138" s="5"/>
    </row>
    <row r="139" spans="1:21">
      <c r="A139" s="102"/>
      <c r="B139" s="103"/>
      <c r="C139" s="103"/>
      <c r="D139" s="206"/>
      <c r="E139" s="206"/>
      <c r="F139" s="206"/>
      <c r="G139" s="206"/>
      <c r="H139" s="206"/>
      <c r="I139" s="206"/>
      <c r="J139" s="103"/>
      <c r="K139" s="103"/>
      <c r="L139" s="104"/>
      <c r="M139" s="5"/>
      <c r="N139" s="5"/>
      <c r="O139" s="5"/>
      <c r="P139" s="5"/>
      <c r="Q139" s="5"/>
      <c r="R139" s="5"/>
      <c r="S139" s="5"/>
      <c r="T139" s="5"/>
      <c r="U139" s="5"/>
    </row>
    <row r="140" spans="1:21">
      <c r="A140" s="102"/>
      <c r="B140" s="103"/>
      <c r="C140" s="103"/>
      <c r="D140" s="206"/>
      <c r="E140" s="206"/>
      <c r="F140" s="206"/>
      <c r="G140" s="206"/>
      <c r="H140" s="206"/>
      <c r="I140" s="206"/>
      <c r="J140" s="103"/>
      <c r="K140" s="103"/>
      <c r="L140" s="104"/>
      <c r="M140" s="5"/>
      <c r="N140" s="5"/>
      <c r="O140" s="5"/>
      <c r="P140" s="5"/>
      <c r="Q140" s="5"/>
      <c r="R140" s="5"/>
      <c r="S140" s="5"/>
      <c r="T140" s="5"/>
      <c r="U140" s="5"/>
    </row>
    <row r="141" spans="1:21">
      <c r="A141" s="102"/>
      <c r="B141" s="103"/>
      <c r="C141" s="103"/>
      <c r="D141" s="206"/>
      <c r="E141" s="206"/>
      <c r="F141" s="206"/>
      <c r="G141" s="206"/>
      <c r="H141" s="206"/>
      <c r="I141" s="206"/>
      <c r="J141" s="103"/>
      <c r="K141" s="103"/>
      <c r="L141" s="104"/>
      <c r="M141" s="5"/>
      <c r="N141" s="5"/>
      <c r="O141" s="5"/>
      <c r="P141" s="5"/>
      <c r="Q141" s="5"/>
      <c r="R141" s="5"/>
      <c r="S141" s="5"/>
      <c r="T141" s="5"/>
      <c r="U141" s="5"/>
    </row>
    <row r="142" spans="1:21">
      <c r="A142" s="102"/>
      <c r="B142" s="103"/>
      <c r="C142" s="103"/>
      <c r="D142" s="206"/>
      <c r="E142" s="206"/>
      <c r="F142" s="206"/>
      <c r="G142" s="206"/>
      <c r="H142" s="206"/>
      <c r="I142" s="206"/>
      <c r="J142" s="103"/>
      <c r="K142" s="103"/>
      <c r="L142" s="104"/>
      <c r="M142" s="5"/>
      <c r="N142" s="5"/>
      <c r="O142" s="5"/>
      <c r="P142" s="5"/>
      <c r="Q142" s="5"/>
      <c r="R142" s="5"/>
      <c r="S142" s="5"/>
      <c r="T142" s="5"/>
      <c r="U142" s="5"/>
    </row>
    <row r="143" spans="1:21">
      <c r="A143" s="102"/>
      <c r="B143" s="103"/>
      <c r="C143" s="103"/>
      <c r="D143" s="206"/>
      <c r="E143" s="206"/>
      <c r="F143" s="206"/>
      <c r="G143" s="206"/>
      <c r="H143" s="206"/>
      <c r="I143" s="206"/>
      <c r="J143" s="103"/>
      <c r="K143" s="103"/>
      <c r="L143" s="104"/>
      <c r="M143" s="5"/>
      <c r="N143" s="5"/>
      <c r="O143" s="5"/>
      <c r="P143" s="5"/>
      <c r="Q143" s="5"/>
      <c r="R143" s="5"/>
      <c r="S143" s="5"/>
      <c r="T143" s="5"/>
      <c r="U143" s="5"/>
    </row>
    <row r="144" spans="1:21">
      <c r="A144" s="102"/>
      <c r="B144" s="103"/>
      <c r="C144" s="103"/>
      <c r="D144" s="206"/>
      <c r="E144" s="206"/>
      <c r="F144" s="206"/>
      <c r="G144" s="206"/>
      <c r="H144" s="206"/>
      <c r="I144" s="206"/>
      <c r="J144" s="103"/>
      <c r="K144" s="103"/>
      <c r="L144" s="104"/>
      <c r="M144" s="5"/>
      <c r="N144" s="5"/>
      <c r="O144" s="5"/>
      <c r="P144" s="5"/>
      <c r="Q144" s="5"/>
      <c r="R144" s="5"/>
      <c r="S144" s="5"/>
      <c r="T144" s="5"/>
      <c r="U144" s="5"/>
    </row>
    <row r="145" spans="1:21">
      <c r="A145" s="102"/>
      <c r="B145" s="103"/>
      <c r="C145" s="103"/>
      <c r="D145" s="206"/>
      <c r="E145" s="206"/>
      <c r="F145" s="206"/>
      <c r="G145" s="206"/>
      <c r="H145" s="206"/>
      <c r="I145" s="206"/>
      <c r="J145" s="103"/>
      <c r="K145" s="103"/>
      <c r="L145" s="104"/>
      <c r="M145" s="5"/>
      <c r="N145" s="5"/>
      <c r="O145" s="5"/>
      <c r="P145" s="5"/>
      <c r="Q145" s="5"/>
      <c r="R145" s="5"/>
      <c r="S145" s="5"/>
      <c r="T145" s="5"/>
      <c r="U145" s="5"/>
    </row>
    <row r="146" spans="1:21">
      <c r="A146" s="102"/>
      <c r="B146" s="103"/>
      <c r="C146" s="103"/>
      <c r="D146" s="206"/>
      <c r="E146" s="206"/>
      <c r="F146" s="206"/>
      <c r="G146" s="206"/>
      <c r="H146" s="206"/>
      <c r="I146" s="206"/>
      <c r="J146" s="103"/>
      <c r="K146" s="103"/>
      <c r="L146" s="104"/>
      <c r="M146" s="5"/>
      <c r="N146" s="5"/>
      <c r="O146" s="5"/>
      <c r="P146" s="5"/>
      <c r="Q146" s="5"/>
      <c r="R146" s="5"/>
      <c r="S146" s="5"/>
      <c r="T146" s="5"/>
      <c r="U146" s="5"/>
    </row>
    <row r="147" spans="1:21">
      <c r="A147" s="102"/>
      <c r="B147" s="103"/>
      <c r="C147" s="103"/>
      <c r="D147" s="206"/>
      <c r="E147" s="206"/>
      <c r="F147" s="206"/>
      <c r="G147" s="206"/>
      <c r="H147" s="206"/>
      <c r="I147" s="206"/>
      <c r="J147" s="103"/>
      <c r="K147" s="103"/>
      <c r="L147" s="104"/>
      <c r="M147" s="5"/>
      <c r="N147" s="5"/>
      <c r="O147" s="5"/>
      <c r="P147" s="5"/>
      <c r="Q147" s="5"/>
      <c r="R147" s="5"/>
      <c r="S147" s="5"/>
      <c r="T147" s="5"/>
      <c r="U147" s="5"/>
    </row>
    <row r="148" spans="1:21">
      <c r="A148" s="102"/>
      <c r="B148" s="103"/>
      <c r="C148" s="103"/>
      <c r="D148" s="206"/>
      <c r="E148" s="206"/>
      <c r="F148" s="206"/>
      <c r="G148" s="206"/>
      <c r="H148" s="206"/>
      <c r="I148" s="206"/>
      <c r="J148" s="103"/>
      <c r="K148" s="103"/>
      <c r="L148" s="104"/>
      <c r="M148" s="5"/>
      <c r="N148" s="5"/>
      <c r="O148" s="5"/>
      <c r="P148" s="5"/>
      <c r="Q148" s="5"/>
      <c r="R148" s="5"/>
      <c r="S148" s="5"/>
      <c r="T148" s="5"/>
      <c r="U148" s="5"/>
    </row>
    <row r="149" spans="1:21">
      <c r="A149" s="102"/>
      <c r="B149" s="103"/>
      <c r="C149" s="103"/>
      <c r="D149" s="206"/>
      <c r="E149" s="206"/>
      <c r="F149" s="206"/>
      <c r="G149" s="206"/>
      <c r="H149" s="206"/>
      <c r="I149" s="206"/>
      <c r="J149" s="103"/>
      <c r="K149" s="103"/>
      <c r="L149" s="104"/>
      <c r="M149" s="5"/>
      <c r="N149" s="5"/>
      <c r="O149" s="5"/>
      <c r="P149" s="5"/>
      <c r="Q149" s="5"/>
      <c r="R149" s="5"/>
      <c r="S149" s="5"/>
      <c r="T149" s="5"/>
      <c r="U149" s="5"/>
    </row>
    <row r="150" spans="1:21">
      <c r="A150" s="102"/>
      <c r="B150" s="103"/>
      <c r="C150" s="103"/>
      <c r="D150" s="206"/>
      <c r="E150" s="206"/>
      <c r="F150" s="206"/>
      <c r="G150" s="206"/>
      <c r="H150" s="206"/>
      <c r="I150" s="206"/>
      <c r="J150" s="103"/>
      <c r="K150" s="103"/>
      <c r="L150" s="104"/>
      <c r="M150" s="5"/>
      <c r="N150" s="5"/>
      <c r="O150" s="5"/>
      <c r="P150" s="5"/>
      <c r="Q150" s="5"/>
      <c r="R150" s="5"/>
      <c r="S150" s="5"/>
      <c r="T150" s="5"/>
      <c r="U150" s="5"/>
    </row>
    <row r="151" spans="1:21">
      <c r="A151" s="102"/>
      <c r="B151" s="103"/>
      <c r="C151" s="103"/>
      <c r="D151" s="206"/>
      <c r="E151" s="206"/>
      <c r="F151" s="206"/>
      <c r="G151" s="206"/>
      <c r="H151" s="206"/>
      <c r="I151" s="206"/>
      <c r="J151" s="103"/>
      <c r="K151" s="103"/>
      <c r="L151" s="104"/>
      <c r="M151" s="5"/>
      <c r="N151" s="5"/>
      <c r="O151" s="5"/>
      <c r="P151" s="5"/>
      <c r="Q151" s="5"/>
      <c r="R151" s="5"/>
      <c r="S151" s="5"/>
      <c r="T151" s="5"/>
      <c r="U151" s="5"/>
    </row>
    <row r="152" spans="1:21">
      <c r="A152" s="102"/>
      <c r="B152" s="103"/>
      <c r="C152" s="103"/>
      <c r="D152" s="206"/>
      <c r="E152" s="206"/>
      <c r="F152" s="206"/>
      <c r="G152" s="206"/>
      <c r="H152" s="206"/>
      <c r="I152" s="206"/>
      <c r="J152" s="103"/>
      <c r="K152" s="103"/>
      <c r="L152" s="104"/>
      <c r="M152" s="5"/>
      <c r="N152" s="5"/>
      <c r="O152" s="5"/>
      <c r="P152" s="5"/>
      <c r="Q152" s="5"/>
      <c r="R152" s="5"/>
      <c r="S152" s="5"/>
      <c r="T152" s="5"/>
      <c r="U152" s="5"/>
    </row>
    <row r="153" spans="1:21">
      <c r="A153" s="102"/>
      <c r="B153" s="103"/>
      <c r="C153" s="103"/>
      <c r="D153" s="206"/>
      <c r="E153" s="206"/>
      <c r="F153" s="206"/>
      <c r="G153" s="206"/>
      <c r="H153" s="206"/>
      <c r="I153" s="206"/>
      <c r="J153" s="103"/>
      <c r="K153" s="103"/>
      <c r="L153" s="104"/>
      <c r="M153" s="5"/>
      <c r="N153" s="5"/>
      <c r="O153" s="5"/>
      <c r="P153" s="5"/>
      <c r="Q153" s="5"/>
      <c r="R153" s="5"/>
      <c r="S153" s="5"/>
      <c r="T153" s="5"/>
      <c r="U153" s="5"/>
    </row>
    <row r="154" spans="1:21">
      <c r="A154" s="102"/>
      <c r="B154" s="103"/>
      <c r="C154" s="103"/>
      <c r="D154" s="206"/>
      <c r="E154" s="206"/>
      <c r="F154" s="206"/>
      <c r="G154" s="206"/>
      <c r="H154" s="206"/>
      <c r="I154" s="206"/>
      <c r="J154" s="103"/>
      <c r="K154" s="103"/>
      <c r="L154" s="104"/>
      <c r="M154" s="5"/>
      <c r="N154" s="5"/>
      <c r="O154" s="5"/>
      <c r="P154" s="5"/>
      <c r="Q154" s="5"/>
      <c r="R154" s="5"/>
      <c r="S154" s="5"/>
      <c r="T154" s="5"/>
      <c r="U154" s="5"/>
    </row>
    <row r="155" spans="1:21">
      <c r="A155" s="102"/>
      <c r="B155" s="103"/>
      <c r="C155" s="103"/>
      <c r="D155" s="206"/>
      <c r="E155" s="206"/>
      <c r="F155" s="206"/>
      <c r="G155" s="206"/>
      <c r="H155" s="206"/>
      <c r="I155" s="206"/>
      <c r="J155" s="103"/>
      <c r="K155" s="103"/>
      <c r="L155" s="104"/>
      <c r="M155" s="5"/>
      <c r="N155" s="5"/>
      <c r="O155" s="5"/>
      <c r="P155" s="5"/>
      <c r="Q155" s="5"/>
      <c r="R155" s="5"/>
      <c r="S155" s="5"/>
      <c r="T155" s="5"/>
      <c r="U155" s="5"/>
    </row>
    <row r="156" spans="1:21">
      <c r="A156" s="102"/>
      <c r="B156" s="103"/>
      <c r="C156" s="103"/>
      <c r="D156" s="206"/>
      <c r="E156" s="206"/>
      <c r="F156" s="206"/>
      <c r="G156" s="206"/>
      <c r="H156" s="206"/>
      <c r="I156" s="206"/>
      <c r="J156" s="103"/>
      <c r="K156" s="103"/>
      <c r="L156" s="104"/>
      <c r="M156" s="5"/>
      <c r="N156" s="5"/>
      <c r="O156" s="5"/>
      <c r="P156" s="5"/>
      <c r="Q156" s="5"/>
      <c r="R156" s="5"/>
      <c r="S156" s="5"/>
      <c r="T156" s="5"/>
      <c r="U156" s="5"/>
    </row>
    <row r="157" spans="1:21">
      <c r="A157" s="102"/>
      <c r="B157" s="103"/>
      <c r="C157" s="103"/>
      <c r="D157" s="206"/>
      <c r="E157" s="206"/>
      <c r="F157" s="206"/>
      <c r="G157" s="206"/>
      <c r="H157" s="206"/>
      <c r="I157" s="206"/>
      <c r="J157" s="103"/>
      <c r="K157" s="103"/>
      <c r="L157" s="104"/>
      <c r="M157" s="5"/>
      <c r="N157" s="5"/>
      <c r="O157" s="5"/>
      <c r="P157" s="5"/>
      <c r="Q157" s="5"/>
      <c r="R157" s="5"/>
      <c r="S157" s="5"/>
      <c r="T157" s="5"/>
      <c r="U157" s="5"/>
    </row>
    <row r="158" spans="1:21">
      <c r="A158" s="102"/>
      <c r="B158" s="103"/>
      <c r="C158" s="103"/>
      <c r="D158" s="206"/>
      <c r="E158" s="206"/>
      <c r="F158" s="206"/>
      <c r="G158" s="206"/>
      <c r="H158" s="206"/>
      <c r="I158" s="206"/>
      <c r="J158" s="103"/>
      <c r="K158" s="103"/>
      <c r="L158" s="104"/>
      <c r="M158" s="5"/>
      <c r="N158" s="5"/>
      <c r="O158" s="5"/>
      <c r="P158" s="5"/>
      <c r="Q158" s="5"/>
      <c r="R158" s="5"/>
      <c r="S158" s="5"/>
      <c r="T158" s="5"/>
      <c r="U158" s="5"/>
    </row>
    <row r="159" spans="1:21">
      <c r="A159" s="102"/>
      <c r="B159" s="103"/>
      <c r="C159" s="103"/>
      <c r="D159" s="206"/>
      <c r="E159" s="206"/>
      <c r="F159" s="206"/>
      <c r="G159" s="206"/>
      <c r="H159" s="206"/>
      <c r="I159" s="206"/>
      <c r="J159" s="103"/>
      <c r="K159" s="103"/>
      <c r="L159" s="104"/>
      <c r="M159" s="5"/>
      <c r="N159" s="5"/>
      <c r="O159" s="5"/>
      <c r="P159" s="5"/>
      <c r="Q159" s="5"/>
      <c r="R159" s="5"/>
      <c r="S159" s="5"/>
      <c r="T159" s="5"/>
      <c r="U159" s="5"/>
    </row>
    <row r="160" spans="1:21">
      <c r="A160" s="102"/>
      <c r="B160" s="103"/>
      <c r="C160" s="103"/>
      <c r="D160" s="206"/>
      <c r="E160" s="206"/>
      <c r="F160" s="206"/>
      <c r="G160" s="206"/>
      <c r="H160" s="206"/>
      <c r="I160" s="206"/>
      <c r="J160" s="103"/>
      <c r="K160" s="103"/>
      <c r="L160" s="104"/>
      <c r="M160" s="5"/>
      <c r="N160" s="5"/>
      <c r="O160" s="5"/>
      <c r="P160" s="5"/>
      <c r="Q160" s="5"/>
      <c r="R160" s="5"/>
      <c r="S160" s="5"/>
      <c r="T160" s="5"/>
      <c r="U160" s="5"/>
    </row>
    <row r="161" spans="1:22">
      <c r="A161" s="102"/>
      <c r="B161" s="103"/>
      <c r="C161" s="103"/>
      <c r="D161" s="206"/>
      <c r="E161" s="206"/>
      <c r="F161" s="206"/>
      <c r="G161" s="206"/>
      <c r="H161" s="206"/>
      <c r="I161" s="206"/>
      <c r="J161" s="103"/>
      <c r="K161" s="103"/>
      <c r="L161" s="104"/>
      <c r="M161" s="5"/>
      <c r="N161" s="5"/>
      <c r="O161" s="5"/>
      <c r="P161" s="5"/>
      <c r="Q161" s="5"/>
      <c r="R161" s="5"/>
      <c r="S161" s="5"/>
      <c r="T161" s="5"/>
      <c r="U161" s="5"/>
    </row>
    <row r="162" spans="1:22">
      <c r="A162" s="102"/>
      <c r="B162" s="103"/>
      <c r="C162" s="103"/>
      <c r="D162" s="206"/>
      <c r="E162" s="206"/>
      <c r="F162" s="206"/>
      <c r="G162" s="206"/>
      <c r="H162" s="206"/>
      <c r="I162" s="206"/>
      <c r="J162" s="103"/>
      <c r="K162" s="103"/>
      <c r="L162" s="104"/>
      <c r="M162" s="5"/>
      <c r="N162" s="5"/>
      <c r="O162" s="5"/>
      <c r="P162" s="5"/>
      <c r="Q162" s="5"/>
      <c r="R162" s="5"/>
      <c r="S162" s="5"/>
      <c r="T162" s="5"/>
      <c r="U162" s="5"/>
    </row>
    <row r="163" spans="1:22" ht="15" customHeight="1" thickBot="1">
      <c r="A163" s="122"/>
      <c r="B163" s="123"/>
      <c r="C163" s="123"/>
      <c r="D163" s="193"/>
      <c r="E163" s="193"/>
      <c r="F163" s="193"/>
      <c r="G163" s="193"/>
      <c r="H163" s="193"/>
      <c r="I163" s="193"/>
      <c r="J163" s="193"/>
      <c r="K163" s="208"/>
      <c r="L163" s="124"/>
      <c r="M163" s="5"/>
      <c r="N163" s="5"/>
      <c r="O163" s="5"/>
      <c r="P163" s="5"/>
      <c r="Q163" s="5"/>
      <c r="R163" s="5"/>
      <c r="S163" s="5"/>
      <c r="T163" s="5"/>
      <c r="U163" s="5"/>
    </row>
    <row r="164" spans="1:22" ht="9" customHeight="1">
      <c r="A164" s="11"/>
      <c r="B164" s="11"/>
      <c r="C164" s="11"/>
      <c r="D164" s="7"/>
      <c r="E164" s="7"/>
      <c r="F164" s="7"/>
      <c r="G164" s="7"/>
      <c r="H164" s="7"/>
      <c r="I164" s="7"/>
      <c r="J164" s="7"/>
      <c r="K164" s="14"/>
      <c r="L164" s="11"/>
      <c r="M164" s="5"/>
      <c r="N164" s="5"/>
      <c r="O164" s="5"/>
      <c r="P164" s="5"/>
      <c r="Q164" s="5"/>
      <c r="R164" s="5"/>
      <c r="S164" s="5"/>
      <c r="T164" s="5"/>
      <c r="U164" s="5"/>
    </row>
    <row r="165" spans="1:22" ht="15" customHeight="1" thickBot="1">
      <c r="M165" s="5"/>
      <c r="N165" s="5"/>
      <c r="O165" s="5"/>
      <c r="P165" s="5"/>
      <c r="Q165" s="5"/>
      <c r="R165" s="5"/>
      <c r="S165" s="5"/>
      <c r="T165" s="5"/>
      <c r="U165" s="5"/>
    </row>
    <row r="166" spans="1:22" ht="18.75" customHeight="1">
      <c r="A166" s="687" t="s">
        <v>145</v>
      </c>
      <c r="B166" s="688"/>
      <c r="C166" s="688"/>
      <c r="D166" s="688"/>
      <c r="E166" s="688"/>
      <c r="F166" s="688"/>
      <c r="G166" s="688"/>
      <c r="H166" s="688"/>
      <c r="I166" s="688"/>
      <c r="J166" s="688"/>
      <c r="K166" s="688"/>
      <c r="L166" s="689"/>
      <c r="M166" s="5"/>
      <c r="N166" s="5"/>
      <c r="O166" s="5"/>
      <c r="P166" s="5"/>
      <c r="Q166" s="5"/>
      <c r="R166" s="5"/>
      <c r="S166" s="5"/>
      <c r="T166" s="5"/>
      <c r="U166" s="5"/>
    </row>
    <row r="167" spans="1:22" s="10" customFormat="1" ht="28.5" customHeight="1">
      <c r="A167" s="696" t="s">
        <v>284</v>
      </c>
      <c r="B167" s="697"/>
      <c r="C167" s="698" t="str">
        <f>+$C$3</f>
        <v>ティルティングパン　　（　４．調理能力　）</v>
      </c>
      <c r="D167" s="724"/>
      <c r="E167" s="724"/>
      <c r="F167" s="724"/>
      <c r="G167" s="724"/>
      <c r="H167" s="724"/>
      <c r="I167" s="724"/>
      <c r="J167" s="724"/>
      <c r="K167" s="698" t="str">
        <f>+$K$3</f>
        <v/>
      </c>
      <c r="L167" s="699"/>
      <c r="M167" s="11"/>
      <c r="N167" s="11"/>
      <c r="O167" s="11"/>
      <c r="P167" s="11"/>
      <c r="Q167" s="11"/>
      <c r="R167" s="11"/>
      <c r="S167" s="11"/>
      <c r="T167" s="11"/>
      <c r="U167" s="11"/>
    </row>
    <row r="168" spans="1:22" s="10" customFormat="1" ht="17.25" customHeight="1" thickBot="1">
      <c r="A168" s="737" t="s">
        <v>285</v>
      </c>
      <c r="B168" s="738"/>
      <c r="C168" s="740" t="str">
        <f>+$C$4</f>
        <v/>
      </c>
      <c r="D168" s="740"/>
      <c r="E168" s="729"/>
      <c r="F168" s="729"/>
      <c r="G168" s="729"/>
      <c r="H168" s="83" t="s">
        <v>1</v>
      </c>
      <c r="I168" s="729" t="str">
        <f>$I$4</f>
        <v/>
      </c>
      <c r="J168" s="729"/>
      <c r="K168" s="729"/>
      <c r="L168" s="730"/>
      <c r="M168" s="11"/>
      <c r="N168" s="11"/>
      <c r="O168" s="11"/>
      <c r="P168" s="11"/>
      <c r="Q168" s="11"/>
      <c r="R168" s="11"/>
      <c r="S168" s="11"/>
      <c r="T168" s="11"/>
      <c r="U168" s="11"/>
    </row>
    <row r="169" spans="1:22" ht="15" customHeight="1">
      <c r="A169" s="102"/>
      <c r="B169" s="103"/>
      <c r="C169" s="103"/>
      <c r="D169" s="103"/>
      <c r="E169" s="103"/>
      <c r="F169" s="103"/>
      <c r="G169" s="103"/>
      <c r="H169" s="103"/>
      <c r="I169" s="103"/>
      <c r="J169" s="103"/>
      <c r="K169" s="103"/>
      <c r="L169" s="104"/>
      <c r="M169" s="5"/>
      <c r="N169" s="5"/>
      <c r="O169" s="5"/>
      <c r="P169" s="40"/>
      <c r="Q169" s="5"/>
      <c r="R169" s="5"/>
      <c r="S169" s="5"/>
      <c r="T169" s="5"/>
      <c r="U169" s="6"/>
      <c r="V169" s="5"/>
    </row>
    <row r="170" spans="1:22" ht="24.75" customHeight="1">
      <c r="A170" s="102"/>
      <c r="B170" s="103"/>
      <c r="C170" s="209" t="s">
        <v>111</v>
      </c>
      <c r="D170" s="103"/>
      <c r="E170" s="103"/>
      <c r="F170" s="103"/>
      <c r="G170" s="103"/>
      <c r="H170" s="103"/>
      <c r="I170" s="103"/>
      <c r="J170" s="103"/>
      <c r="K170" s="103"/>
      <c r="L170" s="104"/>
      <c r="M170" s="5"/>
      <c r="N170" s="5"/>
      <c r="O170" s="5"/>
      <c r="P170" s="5"/>
      <c r="Q170" s="5"/>
      <c r="R170" s="5"/>
      <c r="S170" s="5"/>
      <c r="T170" s="5"/>
      <c r="U170" s="5"/>
    </row>
    <row r="171" spans="1:22" ht="9" customHeight="1">
      <c r="A171" s="102"/>
      <c r="B171" s="103"/>
      <c r="C171" s="134"/>
      <c r="D171" s="134"/>
      <c r="E171" s="134"/>
      <c r="F171" s="134"/>
      <c r="G171" s="134"/>
      <c r="H171" s="134"/>
      <c r="I171" s="134"/>
      <c r="J171" s="134"/>
      <c r="K171" s="134"/>
      <c r="L171" s="104"/>
      <c r="M171" s="5"/>
      <c r="N171" s="5"/>
      <c r="O171" s="5"/>
      <c r="P171" s="5"/>
      <c r="Q171" s="5"/>
      <c r="R171" s="5"/>
      <c r="S171" s="5"/>
      <c r="T171" s="5"/>
      <c r="U171" s="5"/>
    </row>
    <row r="172" spans="1:22" ht="15" customHeight="1">
      <c r="A172" s="102"/>
      <c r="B172" s="103"/>
      <c r="C172" s="240" t="s">
        <v>244</v>
      </c>
      <c r="E172" s="134"/>
      <c r="F172" s="134"/>
      <c r="G172" s="134"/>
      <c r="H172" s="134"/>
      <c r="I172" s="134"/>
      <c r="J172" s="134"/>
      <c r="K172" s="134"/>
      <c r="L172" s="104"/>
      <c r="M172" s="5"/>
      <c r="N172" s="5"/>
      <c r="O172" s="5"/>
      <c r="P172" s="5"/>
      <c r="Q172" s="5"/>
      <c r="R172" s="5"/>
      <c r="S172" s="5"/>
      <c r="T172" s="5"/>
      <c r="U172" s="5"/>
    </row>
    <row r="173" spans="1:22" ht="15" customHeight="1">
      <c r="A173" s="102"/>
      <c r="B173" s="103"/>
      <c r="C173" s="134"/>
      <c r="D173" s="134"/>
      <c r="E173" s="134"/>
      <c r="F173" s="134"/>
      <c r="G173" s="134"/>
      <c r="H173" s="134"/>
      <c r="I173" s="134"/>
      <c r="J173" s="134"/>
      <c r="K173" s="134"/>
      <c r="L173" s="104"/>
      <c r="M173" s="5"/>
      <c r="N173" s="5"/>
      <c r="O173" s="5"/>
      <c r="P173" s="5"/>
      <c r="Q173" s="5"/>
      <c r="R173" s="5"/>
      <c r="S173" s="5"/>
      <c r="T173" s="5"/>
      <c r="U173" s="5"/>
    </row>
    <row r="174" spans="1:22" ht="15" customHeight="1">
      <c r="A174" s="102"/>
      <c r="B174" s="103"/>
      <c r="C174" s="134"/>
      <c r="D174" s="134"/>
      <c r="E174" s="134"/>
      <c r="F174" s="134"/>
      <c r="G174" s="134"/>
      <c r="H174" s="134"/>
      <c r="I174" s="134"/>
      <c r="J174" s="134"/>
      <c r="K174" s="134"/>
      <c r="L174" s="104"/>
      <c r="M174" s="5"/>
      <c r="N174" s="5"/>
      <c r="O174" s="5"/>
      <c r="P174" s="5"/>
      <c r="Q174" s="5"/>
      <c r="R174" s="5"/>
      <c r="S174" s="5"/>
      <c r="T174" s="5"/>
      <c r="U174" s="5"/>
    </row>
    <row r="175" spans="1:22" ht="15" customHeight="1">
      <c r="A175" s="102"/>
      <c r="B175" s="103"/>
      <c r="C175" s="134"/>
      <c r="D175" s="134"/>
      <c r="E175" s="134"/>
      <c r="F175" s="134"/>
      <c r="G175" s="134"/>
      <c r="H175" s="134"/>
      <c r="I175" s="210"/>
      <c r="J175" s="134"/>
      <c r="K175" s="134"/>
      <c r="L175" s="104"/>
      <c r="M175" s="5"/>
      <c r="N175" s="5"/>
      <c r="O175" s="5"/>
      <c r="P175" s="5"/>
      <c r="Q175" s="5"/>
      <c r="R175" s="5"/>
      <c r="S175" s="5"/>
      <c r="T175" s="5"/>
      <c r="U175" s="5"/>
    </row>
    <row r="176" spans="1:22" ht="15" customHeight="1">
      <c r="A176" s="102"/>
      <c r="B176" s="103"/>
      <c r="C176" s="134"/>
      <c r="D176" s="134"/>
      <c r="E176" s="134"/>
      <c r="F176" s="134"/>
      <c r="G176" s="134"/>
      <c r="H176" s="134"/>
      <c r="I176" s="134"/>
      <c r="J176" s="134"/>
      <c r="K176" s="134"/>
      <c r="L176" s="104"/>
      <c r="M176" s="5"/>
      <c r="N176" s="5"/>
      <c r="O176" s="5"/>
      <c r="P176" s="5"/>
      <c r="Q176" s="5"/>
      <c r="R176" s="5"/>
      <c r="S176" s="5"/>
      <c r="T176" s="5"/>
      <c r="U176" s="5"/>
    </row>
    <row r="177" spans="1:22" ht="17.25" customHeight="1">
      <c r="A177" s="102"/>
      <c r="B177" s="103"/>
      <c r="C177" s="134"/>
      <c r="D177" s="82" t="s">
        <v>385</v>
      </c>
      <c r="E177" s="82"/>
      <c r="F177" s="134"/>
      <c r="G177" s="134"/>
      <c r="H177" s="134"/>
      <c r="I177" s="134"/>
      <c r="J177" s="134"/>
      <c r="K177" s="134"/>
      <c r="L177" s="104"/>
      <c r="M177" s="5"/>
      <c r="N177" s="5"/>
      <c r="O177" s="5"/>
      <c r="P177" s="5"/>
      <c r="Q177" s="5"/>
      <c r="R177" s="5"/>
      <c r="S177" s="5"/>
      <c r="T177" s="5"/>
      <c r="U177" s="5"/>
    </row>
    <row r="178" spans="1:22" ht="17.25" customHeight="1">
      <c r="A178" s="102"/>
      <c r="B178" s="103"/>
      <c r="C178" s="134"/>
      <c r="D178" s="82" t="s">
        <v>384</v>
      </c>
      <c r="E178" s="82"/>
      <c r="F178" s="134"/>
      <c r="G178" s="134"/>
      <c r="H178" s="134"/>
      <c r="I178" s="134"/>
      <c r="J178" s="134"/>
      <c r="K178" s="134"/>
      <c r="L178" s="104"/>
      <c r="M178" s="5"/>
      <c r="N178" s="5"/>
      <c r="O178" s="5"/>
      <c r="P178" s="5"/>
      <c r="Q178" s="5"/>
      <c r="R178" s="5"/>
      <c r="S178" s="5"/>
      <c r="T178" s="5"/>
      <c r="U178" s="5"/>
    </row>
    <row r="179" spans="1:22" ht="17.25" customHeight="1">
      <c r="A179" s="102"/>
      <c r="B179" s="103"/>
      <c r="C179" s="134"/>
      <c r="D179" s="82" t="s">
        <v>245</v>
      </c>
      <c r="E179" s="82"/>
      <c r="F179" s="134"/>
      <c r="G179" s="134"/>
      <c r="H179" s="134"/>
      <c r="I179" s="134"/>
      <c r="J179" s="134"/>
      <c r="K179" s="134"/>
      <c r="L179" s="104"/>
      <c r="M179" s="5"/>
      <c r="N179" s="5"/>
      <c r="O179" s="5"/>
      <c r="P179" s="5"/>
      <c r="Q179" s="5"/>
      <c r="R179" s="5"/>
      <c r="S179" s="5"/>
      <c r="T179" s="5"/>
      <c r="U179" s="5"/>
    </row>
    <row r="180" spans="1:22" ht="17.25" customHeight="1">
      <c r="A180" s="102"/>
      <c r="B180" s="103"/>
      <c r="C180" s="440"/>
      <c r="D180" s="82" t="s">
        <v>246</v>
      </c>
      <c r="E180" s="82"/>
      <c r="F180" s="440"/>
      <c r="G180" s="440"/>
      <c r="H180" s="440"/>
      <c r="I180" s="440"/>
      <c r="J180" s="440"/>
      <c r="K180" s="440"/>
      <c r="L180" s="104"/>
      <c r="M180" s="5"/>
      <c r="N180" s="5"/>
      <c r="O180" s="5"/>
      <c r="P180" s="5"/>
      <c r="Q180" s="5"/>
      <c r="R180" s="5"/>
      <c r="S180" s="5"/>
      <c r="T180" s="5"/>
      <c r="U180" s="5"/>
    </row>
    <row r="181" spans="1:22" ht="17.25" customHeight="1">
      <c r="A181" s="102"/>
      <c r="B181" s="103"/>
      <c r="C181" s="440"/>
      <c r="D181" s="82" t="s">
        <v>247</v>
      </c>
      <c r="E181" s="82"/>
      <c r="F181" s="440"/>
      <c r="G181" s="440"/>
      <c r="H181" s="440"/>
      <c r="I181" s="440"/>
      <c r="J181" s="440"/>
      <c r="K181" s="440"/>
      <c r="L181" s="104"/>
      <c r="M181" s="5"/>
      <c r="N181" s="5"/>
      <c r="O181" s="5"/>
      <c r="P181" s="5"/>
      <c r="Q181" s="5"/>
      <c r="R181" s="5"/>
      <c r="S181" s="5"/>
      <c r="T181" s="5"/>
      <c r="U181" s="5"/>
    </row>
    <row r="182" spans="1:22" ht="15" customHeight="1">
      <c r="A182" s="102"/>
      <c r="B182" s="103"/>
      <c r="C182" s="440"/>
      <c r="D182" s="172"/>
      <c r="E182" s="172"/>
      <c r="F182" s="440"/>
      <c r="G182" s="440"/>
      <c r="H182" s="440"/>
      <c r="I182" s="440"/>
      <c r="J182" s="440"/>
      <c r="K182" s="440"/>
      <c r="L182" s="104"/>
      <c r="M182" s="5"/>
      <c r="N182" s="5"/>
      <c r="O182" s="5"/>
      <c r="P182" s="5"/>
      <c r="Q182" s="5"/>
      <c r="R182" s="5"/>
      <c r="S182" s="5"/>
      <c r="T182" s="5"/>
      <c r="U182" s="5"/>
    </row>
    <row r="183" spans="1:22" ht="15" customHeight="1">
      <c r="A183" s="102"/>
      <c r="B183" s="103"/>
      <c r="C183" s="748" t="s">
        <v>79</v>
      </c>
      <c r="D183" s="748"/>
      <c r="E183" s="748"/>
      <c r="F183" s="748"/>
      <c r="G183" s="748"/>
      <c r="H183" s="748"/>
      <c r="I183" s="748"/>
      <c r="J183" s="748"/>
      <c r="K183" s="748"/>
      <c r="L183" s="104"/>
      <c r="M183" s="5"/>
      <c r="N183" s="5"/>
      <c r="O183" s="5"/>
      <c r="P183" s="5"/>
      <c r="Q183" s="5"/>
      <c r="R183" s="5"/>
      <c r="S183" s="5"/>
      <c r="T183" s="5"/>
      <c r="U183" s="5"/>
    </row>
    <row r="184" spans="1:22" ht="2.25" customHeight="1">
      <c r="A184" s="102"/>
      <c r="B184" s="103"/>
      <c r="C184" s="114"/>
      <c r="D184" s="206"/>
      <c r="E184" s="206"/>
      <c r="F184" s="206"/>
      <c r="G184" s="206"/>
      <c r="H184" s="206"/>
      <c r="I184" s="206"/>
      <c r="J184" s="103"/>
      <c r="K184" s="103"/>
      <c r="L184" s="104"/>
      <c r="M184" s="5"/>
      <c r="N184" s="5"/>
      <c r="O184" s="5"/>
      <c r="P184" s="5"/>
      <c r="Q184" s="5"/>
      <c r="R184" s="5"/>
      <c r="S184" s="5"/>
      <c r="T184" s="5"/>
      <c r="U184" s="5"/>
    </row>
    <row r="185" spans="1:22" ht="18" customHeight="1" thickBot="1">
      <c r="A185" s="102"/>
      <c r="B185" s="103"/>
      <c r="C185" s="549" t="s">
        <v>76</v>
      </c>
      <c r="D185" s="550"/>
      <c r="E185" s="551"/>
      <c r="F185" s="749" t="s">
        <v>383</v>
      </c>
      <c r="G185" s="749" t="s">
        <v>248</v>
      </c>
      <c r="H185" s="751" t="s">
        <v>249</v>
      </c>
      <c r="I185" s="753" t="s">
        <v>80</v>
      </c>
      <c r="J185" s="754"/>
      <c r="K185" s="755"/>
      <c r="L185" s="104"/>
      <c r="M185" s="5"/>
      <c r="N185" s="5"/>
      <c r="O185" s="5"/>
      <c r="P185" s="5"/>
      <c r="Q185" s="5"/>
      <c r="R185" s="5"/>
      <c r="S185" s="5"/>
      <c r="T185" s="5"/>
      <c r="U185" s="5"/>
      <c r="V185" s="41"/>
    </row>
    <row r="186" spans="1:22" ht="18" customHeight="1">
      <c r="A186" s="102"/>
      <c r="B186" s="103"/>
      <c r="C186" s="745"/>
      <c r="D186" s="746"/>
      <c r="E186" s="747"/>
      <c r="F186" s="750"/>
      <c r="G186" s="750"/>
      <c r="H186" s="752"/>
      <c r="I186" s="756" t="s">
        <v>382</v>
      </c>
      <c r="J186" s="758" t="s">
        <v>250</v>
      </c>
      <c r="K186" s="760" t="s">
        <v>77</v>
      </c>
      <c r="L186" s="104"/>
      <c r="M186" s="5"/>
      <c r="N186" s="5"/>
      <c r="O186" s="5"/>
      <c r="P186" s="5"/>
      <c r="Q186" s="5"/>
      <c r="R186" s="5"/>
      <c r="S186" s="5"/>
      <c r="T186" s="5"/>
      <c r="U186" s="5"/>
      <c r="V186" s="41"/>
    </row>
    <row r="187" spans="1:22" ht="18" customHeight="1">
      <c r="A187" s="102"/>
      <c r="B187" s="103"/>
      <c r="C187" s="745"/>
      <c r="D187" s="746"/>
      <c r="E187" s="747"/>
      <c r="F187" s="750"/>
      <c r="G187" s="750"/>
      <c r="H187" s="752"/>
      <c r="I187" s="757"/>
      <c r="J187" s="759"/>
      <c r="K187" s="761"/>
      <c r="L187" s="234"/>
      <c r="M187" s="5"/>
      <c r="N187" s="5"/>
      <c r="O187" s="5"/>
      <c r="P187" s="5"/>
      <c r="Q187" s="5"/>
      <c r="R187" s="5"/>
      <c r="S187" s="5"/>
      <c r="T187" s="5"/>
      <c r="U187" s="5"/>
    </row>
    <row r="188" spans="1:22" ht="15" customHeight="1" thickBot="1">
      <c r="A188" s="102"/>
      <c r="B188" s="103"/>
      <c r="C188" s="734"/>
      <c r="D188" s="735"/>
      <c r="E188" s="736"/>
      <c r="F188" s="211" t="s">
        <v>112</v>
      </c>
      <c r="G188" s="211" t="s">
        <v>113</v>
      </c>
      <c r="H188" s="212" t="s">
        <v>114</v>
      </c>
      <c r="I188" s="42" t="s">
        <v>112</v>
      </c>
      <c r="J188" s="43" t="s">
        <v>112</v>
      </c>
      <c r="K188" s="44" t="s">
        <v>112</v>
      </c>
      <c r="L188" s="104"/>
      <c r="M188" s="5"/>
      <c r="N188" s="5"/>
      <c r="O188" s="5"/>
      <c r="P188" s="5"/>
      <c r="Q188" s="5"/>
      <c r="R188" s="5"/>
      <c r="S188" s="5"/>
      <c r="T188" s="5"/>
      <c r="U188" s="5"/>
    </row>
    <row r="189" spans="1:22" ht="15" customHeight="1" thickBot="1">
      <c r="A189" s="102"/>
      <c r="B189" s="103"/>
      <c r="C189" s="195" t="s">
        <v>41</v>
      </c>
      <c r="D189" s="82"/>
      <c r="E189" s="82"/>
      <c r="F189" s="213">
        <f>+G114</f>
        <v>0.6</v>
      </c>
      <c r="G189" s="214">
        <v>0.48</v>
      </c>
      <c r="H189" s="215">
        <v>20</v>
      </c>
      <c r="I189" s="45" t="str">
        <f t="shared" ref="I189:I201" si="1">IF($J$61="","",ROUND(F189*G189*(100-H189)/(100-$I$205),1))</f>
        <v/>
      </c>
      <c r="J189" s="46" t="str">
        <f t="shared" ref="J189:J201" si="2">IF($J$61="","",ROUND($I$204*I189,1))</f>
        <v/>
      </c>
      <c r="K189" s="381" t="str">
        <f>IF($J$61="","",J189)</f>
        <v/>
      </c>
      <c r="L189" s="104"/>
      <c r="M189" s="5"/>
      <c r="N189" s="5"/>
      <c r="O189" s="5"/>
      <c r="P189" s="5"/>
      <c r="Q189" s="5"/>
      <c r="R189" s="5"/>
      <c r="S189" s="5"/>
      <c r="T189" s="5"/>
      <c r="U189" s="5"/>
    </row>
    <row r="190" spans="1:22" ht="15" customHeight="1">
      <c r="A190" s="102"/>
      <c r="B190" s="103"/>
      <c r="C190" s="196" t="s">
        <v>42</v>
      </c>
      <c r="D190" s="197"/>
      <c r="E190" s="197"/>
      <c r="F190" s="213">
        <f t="shared" ref="F190:F201" si="3">+G115</f>
        <v>16</v>
      </c>
      <c r="G190" s="216">
        <v>0.83</v>
      </c>
      <c r="H190" s="217">
        <v>3</v>
      </c>
      <c r="I190" s="45" t="str">
        <f t="shared" si="1"/>
        <v/>
      </c>
      <c r="J190" s="46" t="str">
        <f t="shared" si="2"/>
        <v/>
      </c>
      <c r="K190" s="381" t="str">
        <f>IF($J$61="","",J190)</f>
        <v/>
      </c>
      <c r="L190" s="104"/>
      <c r="M190" s="5"/>
      <c r="N190" s="5"/>
      <c r="O190" s="5"/>
      <c r="P190" s="5"/>
      <c r="Q190" s="5"/>
      <c r="R190" s="5"/>
      <c r="S190" s="5"/>
      <c r="T190" s="5"/>
      <c r="U190" s="5"/>
    </row>
    <row r="191" spans="1:22" ht="15" customHeight="1">
      <c r="A191" s="102"/>
      <c r="B191" s="103"/>
      <c r="C191" s="198" t="s">
        <v>43</v>
      </c>
      <c r="D191" s="199"/>
      <c r="E191" s="199"/>
      <c r="F191" s="218">
        <f t="shared" si="3"/>
        <v>8</v>
      </c>
      <c r="G191" s="219">
        <v>0.94</v>
      </c>
      <c r="H191" s="220">
        <v>7</v>
      </c>
      <c r="I191" s="45" t="str">
        <f t="shared" si="1"/>
        <v/>
      </c>
      <c r="J191" s="46" t="str">
        <f t="shared" si="2"/>
        <v/>
      </c>
      <c r="K191" s="742" t="str">
        <f>IF($J$61="","",J191+J192)</f>
        <v/>
      </c>
      <c r="L191" s="104"/>
      <c r="M191" s="5"/>
      <c r="N191" s="5"/>
      <c r="O191" s="5"/>
      <c r="P191" s="5"/>
      <c r="Q191" s="5"/>
      <c r="R191" s="5"/>
      <c r="S191" s="5"/>
      <c r="T191" s="5"/>
      <c r="U191" s="5"/>
    </row>
    <row r="192" spans="1:22" ht="15" customHeight="1">
      <c r="A192" s="102"/>
      <c r="B192" s="103"/>
      <c r="C192" s="287" t="s">
        <v>286</v>
      </c>
      <c r="D192" s="288"/>
      <c r="E192" s="221"/>
      <c r="F192" s="222">
        <f t="shared" si="3"/>
        <v>12</v>
      </c>
      <c r="G192" s="223">
        <v>0.98</v>
      </c>
      <c r="H192" s="224">
        <v>7</v>
      </c>
      <c r="I192" s="45" t="str">
        <f t="shared" si="1"/>
        <v/>
      </c>
      <c r="J192" s="46" t="str">
        <f t="shared" si="2"/>
        <v/>
      </c>
      <c r="K192" s="743"/>
      <c r="L192" s="104"/>
      <c r="M192" s="5"/>
      <c r="N192" s="5"/>
      <c r="O192" s="5"/>
      <c r="P192" s="5"/>
      <c r="Q192" s="5"/>
      <c r="R192" s="5"/>
      <c r="S192" s="5"/>
      <c r="T192" s="5"/>
      <c r="U192" s="5"/>
    </row>
    <row r="193" spans="1:21" ht="15" customHeight="1">
      <c r="A193" s="102"/>
      <c r="B193" s="103"/>
      <c r="C193" s="198" t="s">
        <v>45</v>
      </c>
      <c r="D193" s="199"/>
      <c r="E193" s="199"/>
      <c r="F193" s="218">
        <f t="shared" si="3"/>
        <v>8</v>
      </c>
      <c r="G193" s="219">
        <v>0.92</v>
      </c>
      <c r="H193" s="220">
        <v>7</v>
      </c>
      <c r="I193" s="45" t="str">
        <f t="shared" si="1"/>
        <v/>
      </c>
      <c r="J193" s="46" t="str">
        <f t="shared" si="2"/>
        <v/>
      </c>
      <c r="K193" s="742" t="str">
        <f>IF($J$61="","",J193+J194+J195)</f>
        <v/>
      </c>
      <c r="L193" s="104"/>
      <c r="M193" s="5"/>
      <c r="N193" s="5"/>
      <c r="O193" s="5"/>
      <c r="P193" s="5"/>
      <c r="Q193" s="5"/>
      <c r="R193" s="5"/>
      <c r="S193" s="5"/>
      <c r="T193" s="5"/>
      <c r="U193" s="5"/>
    </row>
    <row r="194" spans="1:21" ht="15" customHeight="1">
      <c r="A194" s="102"/>
      <c r="B194" s="103"/>
      <c r="C194" s="202" t="s">
        <v>46</v>
      </c>
      <c r="D194" s="203"/>
      <c r="E194" s="203"/>
      <c r="F194" s="225">
        <f t="shared" si="3"/>
        <v>12</v>
      </c>
      <c r="G194" s="226">
        <v>0.97</v>
      </c>
      <c r="H194" s="227">
        <v>7</v>
      </c>
      <c r="I194" s="45" t="str">
        <f t="shared" si="1"/>
        <v/>
      </c>
      <c r="J194" s="46" t="str">
        <f t="shared" si="2"/>
        <v/>
      </c>
      <c r="K194" s="744"/>
      <c r="L194" s="104"/>
      <c r="M194" s="5"/>
      <c r="N194" s="5"/>
      <c r="O194" s="5"/>
      <c r="P194" s="5"/>
      <c r="Q194" s="5"/>
      <c r="R194" s="5"/>
      <c r="S194" s="5"/>
      <c r="T194" s="5"/>
      <c r="U194" s="5"/>
    </row>
    <row r="195" spans="1:21" ht="15" customHeight="1">
      <c r="A195" s="102"/>
      <c r="B195" s="103"/>
      <c r="C195" s="200" t="s">
        <v>47</v>
      </c>
      <c r="D195" s="201"/>
      <c r="E195" s="201"/>
      <c r="F195" s="228">
        <f t="shared" si="3"/>
        <v>20</v>
      </c>
      <c r="G195" s="229">
        <v>0.9</v>
      </c>
      <c r="H195" s="230">
        <v>7</v>
      </c>
      <c r="I195" s="45" t="str">
        <f t="shared" si="1"/>
        <v/>
      </c>
      <c r="J195" s="46" t="str">
        <f t="shared" si="2"/>
        <v/>
      </c>
      <c r="K195" s="743"/>
      <c r="L195" s="104"/>
      <c r="M195" s="5"/>
      <c r="N195" s="5"/>
      <c r="O195" s="5"/>
      <c r="P195" s="5"/>
      <c r="Q195" s="5"/>
      <c r="R195" s="5"/>
      <c r="S195" s="5"/>
      <c r="T195" s="5"/>
      <c r="U195" s="5"/>
    </row>
    <row r="196" spans="1:21" ht="15" customHeight="1" thickBot="1">
      <c r="A196" s="102"/>
      <c r="B196" s="103"/>
      <c r="C196" s="196" t="s">
        <v>48</v>
      </c>
      <c r="D196" s="197"/>
      <c r="E196" s="197"/>
      <c r="F196" s="213">
        <f t="shared" si="3"/>
        <v>95</v>
      </c>
      <c r="G196" s="216">
        <v>1</v>
      </c>
      <c r="H196" s="217">
        <v>15</v>
      </c>
      <c r="I196" s="45" t="str">
        <f t="shared" si="1"/>
        <v/>
      </c>
      <c r="J196" s="46" t="str">
        <f t="shared" si="2"/>
        <v/>
      </c>
      <c r="K196" s="382" t="str">
        <f>IF($J$61="","",J196)</f>
        <v/>
      </c>
      <c r="L196" s="104"/>
      <c r="M196" s="5"/>
      <c r="N196" s="5"/>
      <c r="O196" s="5"/>
      <c r="P196" s="5"/>
      <c r="Q196" s="5"/>
      <c r="R196" s="5"/>
      <c r="S196" s="5"/>
      <c r="T196" s="5"/>
      <c r="U196" s="5"/>
    </row>
    <row r="197" spans="1:21" ht="15" customHeight="1">
      <c r="A197" s="102"/>
      <c r="B197" s="103"/>
      <c r="C197" s="196" t="s">
        <v>49</v>
      </c>
      <c r="D197" s="197"/>
      <c r="E197" s="197"/>
      <c r="F197" s="213">
        <f t="shared" si="3"/>
        <v>20</v>
      </c>
      <c r="G197" s="216">
        <v>0.91</v>
      </c>
      <c r="H197" s="217">
        <v>7</v>
      </c>
      <c r="I197" s="45" t="str">
        <f t="shared" si="1"/>
        <v/>
      </c>
      <c r="J197" s="46" t="str">
        <f t="shared" si="2"/>
        <v/>
      </c>
      <c r="K197" s="381" t="str">
        <f>IF($J$61="","",J197)</f>
        <v/>
      </c>
      <c r="L197" s="104"/>
      <c r="M197" s="5"/>
      <c r="N197" s="5"/>
      <c r="O197" s="5"/>
      <c r="P197" s="5"/>
      <c r="Q197" s="5"/>
      <c r="R197" s="5"/>
      <c r="S197" s="5"/>
      <c r="T197" s="5"/>
      <c r="U197" s="5"/>
    </row>
    <row r="198" spans="1:21" ht="15" customHeight="1">
      <c r="A198" s="102"/>
      <c r="B198" s="103"/>
      <c r="C198" s="198" t="s">
        <v>50</v>
      </c>
      <c r="D198" s="199"/>
      <c r="E198" s="199"/>
      <c r="F198" s="218">
        <f t="shared" si="3"/>
        <v>0.4</v>
      </c>
      <c r="G198" s="219">
        <v>0.37</v>
      </c>
      <c r="H198" s="220">
        <v>20</v>
      </c>
      <c r="I198" s="45" t="str">
        <f t="shared" si="1"/>
        <v/>
      </c>
      <c r="J198" s="46" t="str">
        <f t="shared" si="2"/>
        <v/>
      </c>
      <c r="K198" s="742" t="str">
        <f>IF($J$61="","",J198+J199+J200)</f>
        <v/>
      </c>
      <c r="L198" s="104"/>
      <c r="M198" s="5"/>
      <c r="N198" s="5"/>
      <c r="O198" s="5"/>
      <c r="P198" s="5"/>
      <c r="Q198" s="5"/>
      <c r="R198" s="5"/>
      <c r="S198" s="5"/>
      <c r="T198" s="5"/>
      <c r="U198" s="5"/>
    </row>
    <row r="199" spans="1:21" ht="15" customHeight="1">
      <c r="A199" s="113"/>
      <c r="B199" s="114"/>
      <c r="C199" s="202" t="s">
        <v>51</v>
      </c>
      <c r="D199" s="203"/>
      <c r="E199" s="203"/>
      <c r="F199" s="225">
        <f t="shared" si="3"/>
        <v>4</v>
      </c>
      <c r="G199" s="226">
        <v>1</v>
      </c>
      <c r="H199" s="227">
        <v>20</v>
      </c>
      <c r="I199" s="45" t="str">
        <f t="shared" si="1"/>
        <v/>
      </c>
      <c r="J199" s="46" t="str">
        <f t="shared" si="2"/>
        <v/>
      </c>
      <c r="K199" s="744"/>
      <c r="L199" s="167"/>
      <c r="M199" s="5"/>
      <c r="N199" s="5"/>
      <c r="O199" s="5"/>
      <c r="P199" s="5"/>
      <c r="Q199" s="5"/>
      <c r="R199" s="5"/>
      <c r="S199" s="5"/>
      <c r="T199" s="5"/>
      <c r="U199" s="5"/>
    </row>
    <row r="200" spans="1:21" ht="15" customHeight="1">
      <c r="A200" s="113"/>
      <c r="B200" s="114"/>
      <c r="C200" s="200" t="s">
        <v>52</v>
      </c>
      <c r="D200" s="201"/>
      <c r="E200" s="201"/>
      <c r="F200" s="228">
        <f t="shared" si="3"/>
        <v>2</v>
      </c>
      <c r="G200" s="229">
        <v>1</v>
      </c>
      <c r="H200" s="230">
        <v>20</v>
      </c>
      <c r="I200" s="45" t="str">
        <f t="shared" si="1"/>
        <v/>
      </c>
      <c r="J200" s="46" t="str">
        <f t="shared" si="2"/>
        <v/>
      </c>
      <c r="K200" s="743"/>
      <c r="L200" s="167"/>
      <c r="M200" s="5"/>
      <c r="N200" s="5"/>
      <c r="O200" s="5"/>
      <c r="P200" s="5"/>
      <c r="Q200" s="5"/>
      <c r="R200" s="5"/>
      <c r="S200" s="5"/>
      <c r="T200" s="5"/>
      <c r="U200" s="5"/>
    </row>
    <row r="201" spans="1:21" ht="15" customHeight="1" thickBot="1">
      <c r="A201" s="102"/>
      <c r="B201" s="103"/>
      <c r="C201" s="204" t="s">
        <v>53</v>
      </c>
      <c r="D201" s="205"/>
      <c r="E201" s="205"/>
      <c r="F201" s="231">
        <f t="shared" si="3"/>
        <v>8</v>
      </c>
      <c r="G201" s="232">
        <v>0.95</v>
      </c>
      <c r="H201" s="233">
        <v>7</v>
      </c>
      <c r="I201" s="45" t="str">
        <f t="shared" si="1"/>
        <v/>
      </c>
      <c r="J201" s="46" t="str">
        <f t="shared" si="2"/>
        <v/>
      </c>
      <c r="K201" s="382" t="str">
        <f>IF($J$61="","",J201)</f>
        <v/>
      </c>
      <c r="L201" s="104"/>
      <c r="M201" s="5"/>
      <c r="N201" s="5"/>
      <c r="O201" s="5"/>
      <c r="P201" s="5"/>
      <c r="Q201" s="5"/>
      <c r="R201" s="5"/>
      <c r="S201" s="5"/>
      <c r="T201" s="5"/>
      <c r="U201" s="5"/>
    </row>
    <row r="202" spans="1:21" ht="15" customHeight="1" thickBot="1">
      <c r="A202" s="102"/>
      <c r="B202" s="103"/>
      <c r="C202" s="726" t="s">
        <v>62</v>
      </c>
      <c r="D202" s="727"/>
      <c r="E202" s="727"/>
      <c r="F202" s="727"/>
      <c r="G202" s="727"/>
      <c r="H202" s="728"/>
      <c r="I202" s="1">
        <f>SUM(I189:I201)</f>
        <v>0</v>
      </c>
      <c r="J202" s="3">
        <f>SUM(J189:J201)</f>
        <v>0</v>
      </c>
      <c r="K202" s="383">
        <f>SUM(K189:K201)</f>
        <v>0</v>
      </c>
      <c r="L202" s="235"/>
      <c r="M202" s="5"/>
      <c r="N202" s="5"/>
      <c r="O202" s="5"/>
      <c r="P202" s="5"/>
      <c r="Q202" s="5"/>
      <c r="R202" s="5"/>
      <c r="S202" s="5"/>
      <c r="T202" s="5"/>
      <c r="U202" s="5"/>
    </row>
    <row r="203" spans="1:21" ht="15" customHeight="1">
      <c r="A203" s="102"/>
      <c r="B203" s="103"/>
      <c r="C203" s="103"/>
      <c r="D203" s="206"/>
      <c r="E203" s="206"/>
      <c r="F203" s="236"/>
      <c r="G203" s="236"/>
      <c r="H203" s="207"/>
      <c r="I203" s="237"/>
      <c r="J203" s="238"/>
      <c r="K203" s="103"/>
      <c r="L203" s="104"/>
      <c r="M203" s="5"/>
      <c r="N203" s="5"/>
      <c r="O203" s="5"/>
      <c r="P203" s="5"/>
      <c r="Q203" s="5"/>
      <c r="R203" s="5"/>
      <c r="S203" s="5"/>
      <c r="T203" s="5"/>
      <c r="U203" s="5"/>
    </row>
    <row r="204" spans="1:21" ht="17.25" customHeight="1">
      <c r="A204" s="102"/>
      <c r="B204" s="103"/>
      <c r="C204" s="114"/>
      <c r="D204" s="135" t="s">
        <v>235</v>
      </c>
      <c r="E204" s="135"/>
      <c r="F204" s="103"/>
      <c r="G204" s="103"/>
      <c r="H204" s="281" t="s">
        <v>252</v>
      </c>
      <c r="I204" s="373" t="str">
        <f>IF(J57="","",J57)</f>
        <v/>
      </c>
      <c r="J204" s="103" t="s">
        <v>39</v>
      </c>
      <c r="K204" s="103"/>
      <c r="L204" s="167"/>
      <c r="M204" s="5"/>
      <c r="N204" s="5"/>
      <c r="O204" s="5"/>
      <c r="P204" s="5"/>
      <c r="Q204" s="5"/>
      <c r="R204" s="5"/>
      <c r="S204" s="5"/>
      <c r="T204" s="5"/>
      <c r="U204" s="5"/>
    </row>
    <row r="205" spans="1:21" ht="17.25" customHeight="1">
      <c r="A205" s="102"/>
      <c r="B205" s="103"/>
      <c r="C205" s="103"/>
      <c r="D205" s="82" t="s">
        <v>251</v>
      </c>
      <c r="E205" s="82"/>
      <c r="F205" s="185"/>
      <c r="G205" s="103"/>
      <c r="H205" s="281" t="s">
        <v>253</v>
      </c>
      <c r="I205" s="384" t="str">
        <f>IF(J61="","",J61)</f>
        <v/>
      </c>
      <c r="J205" s="239" t="s">
        <v>115</v>
      </c>
      <c r="K205" s="435"/>
      <c r="L205" s="167"/>
      <c r="M205" s="5"/>
      <c r="N205" s="5"/>
      <c r="O205" s="5"/>
      <c r="P205" s="5"/>
      <c r="Q205" s="5"/>
      <c r="R205" s="5"/>
      <c r="S205" s="5"/>
      <c r="T205" s="5"/>
      <c r="U205" s="5"/>
    </row>
    <row r="206" spans="1:21" ht="15" customHeight="1">
      <c r="A206" s="102"/>
      <c r="B206" s="103"/>
      <c r="C206" s="103"/>
      <c r="D206" s="206"/>
      <c r="E206" s="206"/>
      <c r="F206" s="236"/>
      <c r="G206" s="236"/>
      <c r="H206" s="207"/>
      <c r="I206" s="237"/>
      <c r="J206" s="238"/>
      <c r="K206" s="103"/>
      <c r="L206" s="104"/>
      <c r="M206" s="5"/>
      <c r="N206" s="5"/>
      <c r="O206" s="5"/>
      <c r="P206" s="5"/>
      <c r="Q206" s="5"/>
      <c r="R206" s="5"/>
      <c r="S206" s="5"/>
      <c r="T206" s="5"/>
      <c r="U206" s="5"/>
    </row>
    <row r="207" spans="1:21" ht="15" customHeight="1">
      <c r="A207" s="102"/>
      <c r="B207" s="103"/>
      <c r="C207" s="103"/>
      <c r="D207" s="206"/>
      <c r="E207" s="206"/>
      <c r="F207" s="236"/>
      <c r="G207" s="236"/>
      <c r="H207" s="207"/>
      <c r="I207" s="237"/>
      <c r="J207" s="238"/>
      <c r="K207" s="103"/>
      <c r="L207" s="104"/>
      <c r="M207" s="5"/>
      <c r="N207" s="5"/>
      <c r="O207" s="5"/>
      <c r="P207" s="5"/>
      <c r="Q207" s="5"/>
      <c r="R207" s="5"/>
      <c r="S207" s="5"/>
      <c r="T207" s="5"/>
      <c r="U207" s="5"/>
    </row>
    <row r="208" spans="1:21" ht="15" customHeight="1">
      <c r="A208" s="102"/>
      <c r="B208" s="103"/>
      <c r="C208" s="103"/>
      <c r="D208" s="206"/>
      <c r="E208" s="206"/>
      <c r="F208" s="236"/>
      <c r="G208" s="236"/>
      <c r="H208" s="207"/>
      <c r="I208" s="237"/>
      <c r="J208" s="238"/>
      <c r="K208" s="103"/>
      <c r="L208" s="104"/>
      <c r="M208" s="5"/>
      <c r="N208" s="5"/>
      <c r="O208" s="5"/>
      <c r="P208" s="5"/>
      <c r="Q208" s="5"/>
      <c r="R208" s="5"/>
      <c r="S208" s="5"/>
      <c r="T208" s="5"/>
      <c r="U208" s="5"/>
    </row>
    <row r="209" spans="1:21" ht="15" customHeight="1">
      <c r="A209" s="102"/>
      <c r="B209" s="103"/>
      <c r="C209" s="103"/>
      <c r="D209" s="206"/>
      <c r="E209" s="206"/>
      <c r="F209" s="236"/>
      <c r="G209" s="236"/>
      <c r="H209" s="207"/>
      <c r="I209" s="237"/>
      <c r="J209" s="238"/>
      <c r="K209" s="103"/>
      <c r="L209" s="104"/>
      <c r="M209" s="5"/>
      <c r="N209" s="5"/>
      <c r="O209" s="5"/>
      <c r="P209" s="5"/>
      <c r="Q209" s="5"/>
      <c r="R209" s="5"/>
      <c r="S209" s="5"/>
      <c r="T209" s="5"/>
      <c r="U209" s="5"/>
    </row>
    <row r="210" spans="1:21" ht="15" customHeight="1">
      <c r="A210" s="102"/>
      <c r="B210" s="103"/>
      <c r="C210" s="103"/>
      <c r="D210" s="206"/>
      <c r="E210" s="206"/>
      <c r="F210" s="236"/>
      <c r="G210" s="236"/>
      <c r="H210" s="207"/>
      <c r="I210" s="237"/>
      <c r="J210" s="238"/>
      <c r="K210" s="103"/>
      <c r="L210" s="104"/>
      <c r="M210" s="5"/>
      <c r="N210" s="5"/>
      <c r="O210" s="5"/>
      <c r="P210" s="5"/>
      <c r="Q210" s="5"/>
      <c r="R210" s="5"/>
      <c r="S210" s="5"/>
      <c r="T210" s="5"/>
      <c r="U210" s="5"/>
    </row>
    <row r="211" spans="1:21" ht="15" customHeight="1">
      <c r="A211" s="102"/>
      <c r="B211" s="103"/>
      <c r="C211" s="103"/>
      <c r="D211" s="206"/>
      <c r="E211" s="206"/>
      <c r="F211" s="236"/>
      <c r="G211" s="236"/>
      <c r="H211" s="207"/>
      <c r="I211" s="237"/>
      <c r="J211" s="238"/>
      <c r="K211" s="103"/>
      <c r="L211" s="104"/>
      <c r="M211" s="5"/>
      <c r="N211" s="5"/>
      <c r="O211" s="5"/>
      <c r="P211" s="5"/>
      <c r="Q211" s="5"/>
      <c r="R211" s="5"/>
      <c r="S211" s="5"/>
      <c r="T211" s="5"/>
      <c r="U211" s="5"/>
    </row>
    <row r="212" spans="1:21" ht="15" customHeight="1">
      <c r="A212" s="102"/>
      <c r="B212" s="103"/>
      <c r="C212" s="103"/>
      <c r="D212" s="206"/>
      <c r="E212" s="206"/>
      <c r="F212" s="236"/>
      <c r="G212" s="236"/>
      <c r="H212" s="207"/>
      <c r="I212" s="237"/>
      <c r="J212" s="238"/>
      <c r="K212" s="103"/>
      <c r="L212" s="104"/>
      <c r="M212" s="5"/>
      <c r="N212" s="5"/>
      <c r="O212" s="5"/>
      <c r="P212" s="5"/>
      <c r="Q212" s="5"/>
      <c r="R212" s="5"/>
      <c r="S212" s="5"/>
      <c r="T212" s="5"/>
      <c r="U212" s="5"/>
    </row>
    <row r="213" spans="1:21" ht="15" customHeight="1" thickBot="1">
      <c r="A213" s="122"/>
      <c r="B213" s="123"/>
      <c r="C213" s="123"/>
      <c r="D213" s="193"/>
      <c r="E213" s="193"/>
      <c r="F213" s="193"/>
      <c r="G213" s="193"/>
      <c r="H213" s="193"/>
      <c r="I213" s="193"/>
      <c r="J213" s="193"/>
      <c r="K213" s="208"/>
      <c r="L213" s="124"/>
      <c r="M213" s="5"/>
      <c r="N213" s="5"/>
      <c r="O213" s="5"/>
      <c r="P213" s="5"/>
      <c r="Q213" s="5"/>
      <c r="R213" s="5"/>
      <c r="S213" s="5"/>
      <c r="T213" s="5"/>
      <c r="U213" s="5"/>
    </row>
    <row r="214" spans="1:21" ht="9" customHeight="1"/>
    <row r="215" spans="1:21" ht="14.25" thickBot="1"/>
    <row r="216" spans="1:21" ht="18.75" customHeight="1">
      <c r="A216" s="687" t="s">
        <v>145</v>
      </c>
      <c r="B216" s="688"/>
      <c r="C216" s="688"/>
      <c r="D216" s="688"/>
      <c r="E216" s="688"/>
      <c r="F216" s="688"/>
      <c r="G216" s="688"/>
      <c r="H216" s="688"/>
      <c r="I216" s="688"/>
      <c r="J216" s="688"/>
      <c r="K216" s="688"/>
      <c r="L216" s="689"/>
    </row>
    <row r="217" spans="1:21" s="10" customFormat="1" ht="28.5" customHeight="1">
      <c r="A217" s="696" t="s">
        <v>284</v>
      </c>
      <c r="B217" s="697"/>
      <c r="C217" s="698" t="str">
        <f>+$C$3</f>
        <v>ティルティングパン　　（　４．調理能力　）</v>
      </c>
      <c r="D217" s="724"/>
      <c r="E217" s="724"/>
      <c r="F217" s="724"/>
      <c r="G217" s="724"/>
      <c r="H217" s="724"/>
      <c r="I217" s="724"/>
      <c r="J217" s="724"/>
      <c r="K217" s="698" t="str">
        <f>+$K$3</f>
        <v/>
      </c>
      <c r="L217" s="699"/>
      <c r="M217" s="11"/>
      <c r="N217" s="11"/>
      <c r="O217" s="11"/>
      <c r="P217" s="11"/>
      <c r="Q217" s="11"/>
      <c r="R217" s="11"/>
      <c r="S217" s="11"/>
      <c r="T217" s="11"/>
      <c r="U217" s="11"/>
    </row>
    <row r="218" spans="1:21" s="10" customFormat="1" ht="17.25" customHeight="1" thickBot="1">
      <c r="A218" s="737" t="s">
        <v>285</v>
      </c>
      <c r="B218" s="738"/>
      <c r="C218" s="740" t="str">
        <f>+$C$4</f>
        <v/>
      </c>
      <c r="D218" s="740"/>
      <c r="E218" s="729"/>
      <c r="F218" s="729"/>
      <c r="G218" s="729"/>
      <c r="H218" s="83" t="s">
        <v>1</v>
      </c>
      <c r="I218" s="729" t="str">
        <f>$I$4</f>
        <v/>
      </c>
      <c r="J218" s="729"/>
      <c r="K218" s="729"/>
      <c r="L218" s="730"/>
      <c r="M218" s="11"/>
      <c r="N218" s="11"/>
      <c r="O218" s="11"/>
      <c r="P218" s="11"/>
      <c r="Q218" s="11"/>
      <c r="R218" s="11"/>
      <c r="S218" s="11"/>
      <c r="T218" s="11"/>
      <c r="U218" s="11"/>
    </row>
    <row r="219" spans="1:21">
      <c r="A219" s="102"/>
      <c r="B219" s="103"/>
      <c r="C219" s="103"/>
      <c r="D219" s="109"/>
      <c r="E219" s="109"/>
      <c r="F219" s="109"/>
      <c r="G219" s="109"/>
      <c r="H219" s="109"/>
      <c r="I219" s="109"/>
      <c r="J219" s="109"/>
      <c r="K219" s="103"/>
      <c r="L219" s="104"/>
    </row>
    <row r="220" spans="1:21">
      <c r="A220" s="102" t="s">
        <v>158</v>
      </c>
      <c r="B220" s="114"/>
      <c r="C220" s="82"/>
      <c r="D220" s="114"/>
      <c r="E220" s="114"/>
      <c r="F220" s="109"/>
      <c r="G220" s="114"/>
      <c r="H220" s="114"/>
      <c r="I220" s="114"/>
      <c r="J220" s="114"/>
      <c r="K220" s="103"/>
      <c r="L220" s="104"/>
    </row>
    <row r="221" spans="1:21">
      <c r="A221" s="113"/>
      <c r="B221" s="114"/>
      <c r="C221" s="103"/>
      <c r="D221" s="109"/>
      <c r="E221" s="109"/>
      <c r="F221" s="109"/>
      <c r="G221" s="109"/>
      <c r="H221" s="109"/>
      <c r="I221" s="109"/>
      <c r="J221" s="109"/>
      <c r="K221" s="103"/>
      <c r="L221" s="104"/>
    </row>
    <row r="222" spans="1:21">
      <c r="A222" s="113"/>
      <c r="B222" s="114"/>
      <c r="C222" s="103"/>
      <c r="D222" s="109"/>
      <c r="E222" s="109"/>
      <c r="F222" s="109"/>
      <c r="G222" s="109"/>
      <c r="H222" s="109"/>
      <c r="I222" s="109"/>
      <c r="J222" s="109"/>
      <c r="K222" s="103"/>
      <c r="L222" s="104"/>
    </row>
    <row r="223" spans="1:21">
      <c r="A223" s="113"/>
      <c r="B223" s="114"/>
      <c r="C223" s="103"/>
      <c r="D223" s="109"/>
      <c r="E223" s="109"/>
      <c r="F223" s="109"/>
      <c r="G223" s="109"/>
      <c r="H223" s="109"/>
      <c r="I223" s="109"/>
      <c r="J223" s="109"/>
      <c r="K223" s="103"/>
      <c r="L223" s="104"/>
    </row>
    <row r="224" spans="1:21">
      <c r="A224" s="113"/>
      <c r="B224" s="114"/>
      <c r="C224" s="103"/>
      <c r="D224" s="109"/>
      <c r="E224" s="109"/>
      <c r="F224" s="109"/>
      <c r="G224" s="109"/>
      <c r="H224" s="109"/>
      <c r="I224" s="109"/>
      <c r="J224" s="109"/>
      <c r="K224" s="103"/>
      <c r="L224" s="104"/>
    </row>
    <row r="225" spans="1:12">
      <c r="A225" s="113"/>
      <c r="B225" s="114"/>
      <c r="C225" s="103"/>
      <c r="D225" s="109"/>
      <c r="E225" s="109"/>
      <c r="F225" s="109"/>
      <c r="G225" s="109"/>
      <c r="H225" s="109"/>
      <c r="I225" s="109"/>
      <c r="J225" s="109"/>
      <c r="K225" s="103"/>
      <c r="L225" s="104"/>
    </row>
    <row r="226" spans="1:12">
      <c r="A226" s="113"/>
      <c r="B226" s="114"/>
      <c r="C226" s="103"/>
      <c r="D226" s="109"/>
      <c r="E226" s="109"/>
      <c r="F226" s="109"/>
      <c r="G226" s="109"/>
      <c r="H226" s="109"/>
      <c r="I226" s="109"/>
      <c r="J226" s="109"/>
      <c r="K226" s="103"/>
      <c r="L226" s="104"/>
    </row>
    <row r="227" spans="1:12">
      <c r="A227" s="113"/>
      <c r="B227" s="114"/>
      <c r="C227" s="103"/>
      <c r="D227" s="109"/>
      <c r="E227" s="109"/>
      <c r="F227" s="109"/>
      <c r="G227" s="109"/>
      <c r="H227" s="109"/>
      <c r="I227" s="109"/>
      <c r="J227" s="109"/>
      <c r="K227" s="103"/>
      <c r="L227" s="104"/>
    </row>
    <row r="228" spans="1:12">
      <c r="A228" s="113"/>
      <c r="B228" s="114"/>
      <c r="C228" s="103"/>
      <c r="D228" s="109"/>
      <c r="E228" s="109"/>
      <c r="F228" s="109"/>
      <c r="G228" s="109"/>
      <c r="H228" s="109"/>
      <c r="I228" s="109"/>
      <c r="J228" s="109"/>
      <c r="K228" s="103"/>
      <c r="L228" s="104"/>
    </row>
    <row r="229" spans="1:12">
      <c r="A229" s="113"/>
      <c r="B229" s="114"/>
      <c r="C229" s="103"/>
      <c r="D229" s="109"/>
      <c r="E229" s="109"/>
      <c r="F229" s="109"/>
      <c r="G229" s="109"/>
      <c r="H229" s="109"/>
      <c r="I229" s="109"/>
      <c r="J229" s="109"/>
      <c r="K229" s="103"/>
      <c r="L229" s="104"/>
    </row>
    <row r="230" spans="1:12">
      <c r="A230" s="113"/>
      <c r="B230" s="114"/>
      <c r="C230" s="103"/>
      <c r="D230" s="109"/>
      <c r="E230" s="109"/>
      <c r="F230" s="109"/>
      <c r="G230" s="109"/>
      <c r="H230" s="109"/>
      <c r="I230" s="109"/>
      <c r="J230" s="109"/>
      <c r="K230" s="103"/>
      <c r="L230" s="104"/>
    </row>
    <row r="231" spans="1:12">
      <c r="A231" s="113"/>
      <c r="B231" s="114"/>
      <c r="C231" s="103"/>
      <c r="D231" s="109"/>
      <c r="E231" s="109"/>
      <c r="F231" s="109"/>
      <c r="G231" s="109"/>
      <c r="H231" s="109"/>
      <c r="I231" s="109"/>
      <c r="J231" s="109"/>
      <c r="K231" s="103"/>
      <c r="L231" s="104"/>
    </row>
    <row r="232" spans="1:12">
      <c r="A232" s="113"/>
      <c r="B232" s="114"/>
      <c r="C232" s="103"/>
      <c r="D232" s="109"/>
      <c r="E232" s="109"/>
      <c r="F232" s="109"/>
      <c r="G232" s="109"/>
      <c r="H232" s="109"/>
      <c r="I232" s="109"/>
      <c r="J232" s="109"/>
      <c r="K232" s="103"/>
      <c r="L232" s="104"/>
    </row>
    <row r="233" spans="1:12">
      <c r="A233" s="113"/>
      <c r="B233" s="114"/>
      <c r="C233" s="103"/>
      <c r="D233" s="109"/>
      <c r="E233" s="109"/>
      <c r="F233" s="109"/>
      <c r="G233" s="109"/>
      <c r="H233" s="109"/>
      <c r="I233" s="109"/>
      <c r="J233" s="109"/>
      <c r="K233" s="103"/>
      <c r="L233" s="104"/>
    </row>
    <row r="234" spans="1:12">
      <c r="A234" s="113"/>
      <c r="B234" s="114"/>
      <c r="C234" s="103"/>
      <c r="D234" s="109"/>
      <c r="E234" s="109"/>
      <c r="F234" s="109"/>
      <c r="G234" s="109"/>
      <c r="H234" s="109"/>
      <c r="I234" s="109"/>
      <c r="J234" s="109"/>
      <c r="K234" s="103"/>
      <c r="L234" s="104"/>
    </row>
    <row r="235" spans="1:12">
      <c r="A235" s="113"/>
      <c r="B235" s="114"/>
      <c r="C235" s="103"/>
      <c r="D235" s="109"/>
      <c r="E235" s="109"/>
      <c r="F235" s="109"/>
      <c r="G235" s="109"/>
      <c r="H235" s="109"/>
      <c r="I235" s="109"/>
      <c r="J235" s="109"/>
      <c r="K235" s="103"/>
      <c r="L235" s="104"/>
    </row>
    <row r="236" spans="1:12">
      <c r="A236" s="113"/>
      <c r="B236" s="114"/>
      <c r="C236" s="103"/>
      <c r="D236" s="109"/>
      <c r="E236" s="109"/>
      <c r="F236" s="109"/>
      <c r="G236" s="109"/>
      <c r="H236" s="109"/>
      <c r="I236" s="109"/>
      <c r="J236" s="109"/>
      <c r="K236" s="103"/>
      <c r="L236" s="104"/>
    </row>
    <row r="237" spans="1:12">
      <c r="A237" s="113"/>
      <c r="B237" s="114"/>
      <c r="C237" s="103"/>
      <c r="D237" s="109"/>
      <c r="E237" s="109"/>
      <c r="F237" s="109"/>
      <c r="G237" s="109"/>
      <c r="H237" s="109"/>
      <c r="I237" s="109"/>
      <c r="J237" s="109"/>
      <c r="K237" s="103"/>
      <c r="L237" s="104"/>
    </row>
    <row r="238" spans="1:12">
      <c r="A238" s="113"/>
      <c r="B238" s="114"/>
      <c r="C238" s="103"/>
      <c r="D238" s="109"/>
      <c r="E238" s="109"/>
      <c r="F238" s="109"/>
      <c r="G238" s="109"/>
      <c r="H238" s="109"/>
      <c r="I238" s="109"/>
      <c r="J238" s="109"/>
      <c r="K238" s="103"/>
      <c r="L238" s="104"/>
    </row>
    <row r="239" spans="1:12">
      <c r="A239" s="113"/>
      <c r="B239" s="114"/>
      <c r="C239" s="103"/>
      <c r="D239" s="109"/>
      <c r="E239" s="109"/>
      <c r="F239" s="109"/>
      <c r="G239" s="109"/>
      <c r="H239" s="109"/>
      <c r="I239" s="109"/>
      <c r="J239" s="109"/>
      <c r="K239" s="103"/>
      <c r="L239" s="104"/>
    </row>
    <row r="240" spans="1:12">
      <c r="A240" s="113"/>
      <c r="B240" s="114"/>
      <c r="C240" s="103"/>
      <c r="D240" s="109"/>
      <c r="E240" s="109"/>
      <c r="F240" s="109"/>
      <c r="G240" s="109"/>
      <c r="H240" s="109"/>
      <c r="I240" s="109"/>
      <c r="J240" s="109"/>
      <c r="K240" s="103"/>
      <c r="L240" s="104"/>
    </row>
    <row r="241" spans="1:12">
      <c r="A241" s="113"/>
      <c r="B241" s="114"/>
      <c r="C241" s="103"/>
      <c r="D241" s="109"/>
      <c r="E241" s="109"/>
      <c r="F241" s="109"/>
      <c r="G241" s="109"/>
      <c r="H241" s="109"/>
      <c r="I241" s="109"/>
      <c r="J241" s="109"/>
      <c r="K241" s="103"/>
      <c r="L241" s="104"/>
    </row>
    <row r="242" spans="1:12">
      <c r="A242" s="113"/>
      <c r="B242" s="114"/>
      <c r="C242" s="103"/>
      <c r="D242" s="109"/>
      <c r="E242" s="109"/>
      <c r="F242" s="109"/>
      <c r="G242" s="109"/>
      <c r="H242" s="109"/>
      <c r="I242" s="109"/>
      <c r="J242" s="109"/>
      <c r="K242" s="103"/>
      <c r="L242" s="104"/>
    </row>
    <row r="243" spans="1:12">
      <c r="A243" s="113"/>
      <c r="B243" s="114"/>
      <c r="C243" s="103"/>
      <c r="D243" s="109"/>
      <c r="E243" s="109"/>
      <c r="F243" s="109"/>
      <c r="G243" s="109"/>
      <c r="H243" s="109"/>
      <c r="I243" s="109"/>
      <c r="J243" s="109"/>
      <c r="K243" s="103"/>
      <c r="L243" s="104"/>
    </row>
    <row r="244" spans="1:12">
      <c r="A244" s="113"/>
      <c r="B244" s="114"/>
      <c r="C244" s="103"/>
      <c r="D244" s="109"/>
      <c r="E244" s="109"/>
      <c r="F244" s="109"/>
      <c r="G244" s="109"/>
      <c r="H244" s="109"/>
      <c r="I244" s="109"/>
      <c r="J244" s="109"/>
      <c r="K244" s="103"/>
      <c r="L244" s="104"/>
    </row>
    <row r="245" spans="1:12">
      <c r="A245" s="113"/>
      <c r="B245" s="114"/>
      <c r="C245" s="103"/>
      <c r="D245" s="109"/>
      <c r="E245" s="109"/>
      <c r="F245" s="109"/>
      <c r="G245" s="109"/>
      <c r="H245" s="109"/>
      <c r="I245" s="109"/>
      <c r="J245" s="109"/>
      <c r="K245" s="103"/>
      <c r="L245" s="104"/>
    </row>
    <row r="246" spans="1:12">
      <c r="A246" s="113"/>
      <c r="B246" s="114"/>
      <c r="C246" s="103"/>
      <c r="D246" s="109"/>
      <c r="E246" s="109"/>
      <c r="F246" s="109"/>
      <c r="G246" s="109"/>
      <c r="H246" s="109"/>
      <c r="I246" s="109"/>
      <c r="J246" s="109"/>
      <c r="K246" s="103"/>
      <c r="L246" s="104"/>
    </row>
    <row r="247" spans="1:12">
      <c r="A247" s="102" t="s">
        <v>159</v>
      </c>
      <c r="B247" s="114"/>
      <c r="C247" s="82"/>
      <c r="D247" s="114"/>
      <c r="E247" s="114"/>
      <c r="F247" s="109"/>
      <c r="G247" s="109"/>
      <c r="H247" s="109"/>
      <c r="I247" s="109"/>
      <c r="J247" s="109"/>
      <c r="K247" s="103"/>
      <c r="L247" s="104"/>
    </row>
    <row r="248" spans="1:12">
      <c r="A248" s="113"/>
      <c r="B248" s="114"/>
      <c r="C248" s="103"/>
      <c r="D248" s="109"/>
      <c r="E248" s="109"/>
      <c r="F248" s="109"/>
      <c r="G248" s="109"/>
      <c r="H248" s="109"/>
      <c r="I248" s="109"/>
      <c r="J248" s="109"/>
      <c r="K248" s="103"/>
      <c r="L248" s="104"/>
    </row>
    <row r="249" spans="1:12">
      <c r="A249" s="113"/>
      <c r="B249" s="114"/>
      <c r="C249" s="103"/>
      <c r="D249" s="109"/>
      <c r="E249" s="109"/>
      <c r="F249" s="109"/>
      <c r="G249" s="109"/>
      <c r="H249" s="109"/>
      <c r="I249" s="109"/>
      <c r="J249" s="109"/>
      <c r="K249" s="103"/>
      <c r="L249" s="104"/>
    </row>
    <row r="250" spans="1:12">
      <c r="A250" s="113"/>
      <c r="B250" s="114"/>
      <c r="C250" s="103"/>
      <c r="D250" s="109"/>
      <c r="E250" s="109"/>
      <c r="F250" s="109"/>
      <c r="G250" s="109"/>
      <c r="H250" s="109"/>
      <c r="I250" s="109"/>
      <c r="J250" s="109"/>
      <c r="K250" s="103"/>
      <c r="L250" s="104"/>
    </row>
    <row r="251" spans="1:12">
      <c r="A251" s="113"/>
      <c r="B251" s="114"/>
      <c r="C251" s="103"/>
      <c r="D251" s="109"/>
      <c r="E251" s="109"/>
      <c r="F251" s="109"/>
      <c r="G251" s="109"/>
      <c r="H251" s="109"/>
      <c r="I251" s="109"/>
      <c r="J251" s="109"/>
      <c r="K251" s="103"/>
      <c r="L251" s="104"/>
    </row>
    <row r="252" spans="1:12">
      <c r="A252" s="113"/>
      <c r="B252" s="114"/>
      <c r="C252" s="103"/>
      <c r="D252" s="109"/>
      <c r="E252" s="109"/>
      <c r="F252" s="109"/>
      <c r="G252" s="109"/>
      <c r="H252" s="109"/>
      <c r="I252" s="109"/>
      <c r="J252" s="109"/>
      <c r="K252" s="103"/>
      <c r="L252" s="104"/>
    </row>
    <row r="253" spans="1:12">
      <c r="A253" s="113"/>
      <c r="B253" s="114"/>
      <c r="C253" s="103"/>
      <c r="D253" s="109"/>
      <c r="E253" s="109"/>
      <c r="F253" s="109"/>
      <c r="G253" s="109"/>
      <c r="H253" s="109"/>
      <c r="I253" s="109"/>
      <c r="J253" s="109"/>
      <c r="K253" s="103"/>
      <c r="L253" s="104"/>
    </row>
    <row r="254" spans="1:12">
      <c r="A254" s="113"/>
      <c r="B254" s="114"/>
      <c r="C254" s="103"/>
      <c r="D254" s="109"/>
      <c r="E254" s="109"/>
      <c r="F254" s="109"/>
      <c r="G254" s="109"/>
      <c r="H254" s="109"/>
      <c r="I254" s="109"/>
      <c r="J254" s="109"/>
      <c r="K254" s="103"/>
      <c r="L254" s="104"/>
    </row>
    <row r="255" spans="1:12">
      <c r="A255" s="113"/>
      <c r="B255" s="114"/>
      <c r="C255" s="103"/>
      <c r="D255" s="109"/>
      <c r="E255" s="109"/>
      <c r="F255" s="109"/>
      <c r="G255" s="109"/>
      <c r="H255" s="109"/>
      <c r="I255" s="109"/>
      <c r="J255" s="109"/>
      <c r="K255" s="103"/>
      <c r="L255" s="104"/>
    </row>
    <row r="256" spans="1:12">
      <c r="A256" s="113"/>
      <c r="B256" s="114"/>
      <c r="C256" s="103"/>
      <c r="D256" s="109"/>
      <c r="E256" s="109"/>
      <c r="F256" s="109"/>
      <c r="G256" s="109"/>
      <c r="H256" s="109"/>
      <c r="I256" s="109"/>
      <c r="J256" s="109"/>
      <c r="K256" s="103"/>
      <c r="L256" s="104"/>
    </row>
    <row r="257" spans="1:12">
      <c r="A257" s="113"/>
      <c r="B257" s="114"/>
      <c r="C257" s="103"/>
      <c r="D257" s="109"/>
      <c r="E257" s="109"/>
      <c r="F257" s="109"/>
      <c r="G257" s="109"/>
      <c r="H257" s="109"/>
      <c r="I257" s="109"/>
      <c r="J257" s="109"/>
      <c r="K257" s="103"/>
      <c r="L257" s="104"/>
    </row>
    <row r="258" spans="1:12">
      <c r="A258" s="113"/>
      <c r="B258" s="114"/>
      <c r="C258" s="103"/>
      <c r="D258" s="109"/>
      <c r="E258" s="109"/>
      <c r="F258" s="109"/>
      <c r="G258" s="109"/>
      <c r="H258" s="109"/>
      <c r="I258" s="109"/>
      <c r="J258" s="109"/>
      <c r="K258" s="103"/>
      <c r="L258" s="104"/>
    </row>
    <row r="259" spans="1:12">
      <c r="A259" s="113"/>
      <c r="B259" s="114"/>
      <c r="C259" s="103"/>
      <c r="D259" s="109"/>
      <c r="E259" s="109"/>
      <c r="F259" s="109"/>
      <c r="G259" s="109"/>
      <c r="H259" s="109"/>
      <c r="I259" s="109"/>
      <c r="J259" s="109"/>
      <c r="K259" s="103"/>
      <c r="L259" s="104"/>
    </row>
    <row r="260" spans="1:12">
      <c r="A260" s="113"/>
      <c r="B260" s="114"/>
      <c r="C260" s="103"/>
      <c r="D260" s="109"/>
      <c r="E260" s="109"/>
      <c r="F260" s="109"/>
      <c r="G260" s="109"/>
      <c r="H260" s="109"/>
      <c r="I260" s="109"/>
      <c r="J260" s="109"/>
      <c r="K260" s="103"/>
      <c r="L260" s="104"/>
    </row>
    <row r="261" spans="1:12">
      <c r="A261" s="113"/>
      <c r="B261" s="114"/>
      <c r="C261" s="103"/>
      <c r="D261" s="109"/>
      <c r="E261" s="109"/>
      <c r="F261" s="109"/>
      <c r="G261" s="109"/>
      <c r="H261" s="109"/>
      <c r="I261" s="109"/>
      <c r="J261" s="109"/>
      <c r="K261" s="103"/>
      <c r="L261" s="104"/>
    </row>
    <row r="262" spans="1:12">
      <c r="A262" s="113"/>
      <c r="B262" s="114"/>
      <c r="C262" s="103"/>
      <c r="D262" s="109"/>
      <c r="E262" s="109"/>
      <c r="F262" s="109"/>
      <c r="G262" s="109"/>
      <c r="H262" s="109"/>
      <c r="I262" s="109"/>
      <c r="J262" s="109"/>
      <c r="K262" s="103"/>
      <c r="L262" s="104"/>
    </row>
    <row r="263" spans="1:12">
      <c r="A263" s="113"/>
      <c r="B263" s="114"/>
      <c r="C263" s="103"/>
      <c r="D263" s="109"/>
      <c r="E263" s="109"/>
      <c r="F263" s="109"/>
      <c r="G263" s="109"/>
      <c r="H263" s="109"/>
      <c r="I263" s="109"/>
      <c r="J263" s="109"/>
      <c r="K263" s="103"/>
      <c r="L263" s="104"/>
    </row>
    <row r="264" spans="1:12">
      <c r="A264" s="113"/>
      <c r="B264" s="114"/>
      <c r="C264" s="103"/>
      <c r="D264" s="109"/>
      <c r="E264" s="109"/>
      <c r="F264" s="109"/>
      <c r="G264" s="109"/>
      <c r="H264" s="109"/>
      <c r="I264" s="109"/>
      <c r="J264" s="109"/>
      <c r="K264" s="103"/>
      <c r="L264" s="104"/>
    </row>
    <row r="265" spans="1:12">
      <c r="A265" s="113"/>
      <c r="B265" s="114"/>
      <c r="C265" s="103"/>
      <c r="D265" s="103"/>
      <c r="E265" s="103"/>
      <c r="F265" s="103"/>
      <c r="G265" s="103"/>
      <c r="H265" s="103"/>
      <c r="I265" s="103"/>
      <c r="J265" s="103"/>
      <c r="K265" s="103"/>
      <c r="L265" s="104"/>
    </row>
    <row r="266" spans="1:12">
      <c r="A266" s="113"/>
      <c r="B266" s="114"/>
      <c r="C266" s="103"/>
      <c r="D266" s="103"/>
      <c r="E266" s="103"/>
      <c r="F266" s="103"/>
      <c r="G266" s="103"/>
      <c r="H266" s="103"/>
      <c r="I266" s="103"/>
      <c r="J266" s="103"/>
      <c r="K266" s="103"/>
      <c r="L266" s="104"/>
    </row>
    <row r="267" spans="1:12">
      <c r="A267" s="113"/>
      <c r="B267" s="114"/>
      <c r="C267" s="103"/>
      <c r="D267" s="103"/>
      <c r="E267" s="103"/>
      <c r="F267" s="103"/>
      <c r="G267" s="103"/>
      <c r="H267" s="103"/>
      <c r="I267" s="103"/>
      <c r="J267" s="103"/>
      <c r="K267" s="103"/>
      <c r="L267" s="104"/>
    </row>
    <row r="268" spans="1:12">
      <c r="A268" s="113"/>
      <c r="B268" s="114"/>
      <c r="C268" s="103"/>
      <c r="D268" s="103"/>
      <c r="E268" s="103"/>
      <c r="F268" s="103"/>
      <c r="G268" s="103"/>
      <c r="H268" s="103"/>
      <c r="I268" s="103"/>
      <c r="J268" s="103"/>
      <c r="K268" s="103"/>
      <c r="L268" s="104"/>
    </row>
    <row r="269" spans="1:12">
      <c r="A269" s="113"/>
      <c r="B269" s="114"/>
      <c r="C269" s="103"/>
      <c r="D269" s="103"/>
      <c r="E269" s="103"/>
      <c r="F269" s="103"/>
      <c r="G269" s="103"/>
      <c r="H269" s="103"/>
      <c r="I269" s="103"/>
      <c r="J269" s="103"/>
      <c r="K269" s="103"/>
      <c r="L269" s="104"/>
    </row>
    <row r="270" spans="1:12">
      <c r="A270" s="113"/>
      <c r="B270" s="114"/>
      <c r="C270" s="103"/>
      <c r="D270" s="103"/>
      <c r="E270" s="103"/>
      <c r="F270" s="103"/>
      <c r="G270" s="103"/>
      <c r="H270" s="103"/>
      <c r="I270" s="103"/>
      <c r="J270" s="103"/>
      <c r="K270" s="103"/>
      <c r="L270" s="104"/>
    </row>
    <row r="271" spans="1:12">
      <c r="A271" s="113"/>
      <c r="B271" s="114"/>
      <c r="C271" s="103"/>
      <c r="D271" s="103"/>
      <c r="E271" s="103"/>
      <c r="F271" s="103"/>
      <c r="G271" s="103"/>
      <c r="H271" s="103"/>
      <c r="I271" s="103"/>
      <c r="J271" s="103"/>
      <c r="K271" s="103"/>
      <c r="L271" s="104"/>
    </row>
    <row r="272" spans="1:12">
      <c r="A272" s="113"/>
      <c r="B272" s="114"/>
      <c r="C272" s="103"/>
      <c r="D272" s="103"/>
      <c r="E272" s="103"/>
      <c r="F272" s="103"/>
      <c r="G272" s="103"/>
      <c r="H272" s="103"/>
      <c r="I272" s="103"/>
      <c r="J272" s="103"/>
      <c r="K272" s="103"/>
      <c r="L272" s="104"/>
    </row>
    <row r="273" spans="1:12">
      <c r="A273" s="113"/>
      <c r="B273" s="114"/>
      <c r="C273" s="103"/>
      <c r="D273" s="103"/>
      <c r="E273" s="103"/>
      <c r="F273" s="103"/>
      <c r="G273" s="103"/>
      <c r="H273" s="103"/>
      <c r="I273" s="103"/>
      <c r="J273" s="103"/>
      <c r="K273" s="103"/>
      <c r="L273" s="104"/>
    </row>
    <row r="274" spans="1:12" ht="16.350000000000001" customHeight="1" thickBot="1">
      <c r="A274" s="145"/>
      <c r="B274" s="146"/>
      <c r="C274" s="146"/>
      <c r="D274" s="146"/>
      <c r="E274" s="146"/>
      <c r="F274" s="146"/>
      <c r="G274" s="146"/>
      <c r="H274" s="146"/>
      <c r="I274" s="146"/>
      <c r="J274" s="146"/>
      <c r="K274" s="146"/>
      <c r="L274" s="168"/>
    </row>
    <row r="275" spans="1:12" ht="8.1" customHeight="1"/>
  </sheetData>
  <sheetProtection password="CC9A" sheet="1" objects="1" scenarios="1" formatCells="0" formatRows="0" insertRows="0" deleteRows="0"/>
  <mergeCells count="74">
    <mergeCell ref="C66:J66"/>
    <mergeCell ref="C68:J68"/>
    <mergeCell ref="C87:E87"/>
    <mergeCell ref="C52:J52"/>
    <mergeCell ref="K52:L52"/>
    <mergeCell ref="C53:G53"/>
    <mergeCell ref="I53:L53"/>
    <mergeCell ref="I59:J59"/>
    <mergeCell ref="A216:L216"/>
    <mergeCell ref="C217:J217"/>
    <mergeCell ref="K217:L217"/>
    <mergeCell ref="C218:G218"/>
    <mergeCell ref="I218:L218"/>
    <mergeCell ref="A217:B217"/>
    <mergeCell ref="A218:B218"/>
    <mergeCell ref="C183:K183"/>
    <mergeCell ref="F185:F187"/>
    <mergeCell ref="G185:G187"/>
    <mergeCell ref="H185:H187"/>
    <mergeCell ref="I185:K185"/>
    <mergeCell ref="I186:I187"/>
    <mergeCell ref="J186:J187"/>
    <mergeCell ref="K186:K187"/>
    <mergeCell ref="K191:K192"/>
    <mergeCell ref="K193:K195"/>
    <mergeCell ref="K198:K200"/>
    <mergeCell ref="C202:H202"/>
    <mergeCell ref="C185:E188"/>
    <mergeCell ref="A168:B168"/>
    <mergeCell ref="C168:G168"/>
    <mergeCell ref="A105:L105"/>
    <mergeCell ref="C88:F88"/>
    <mergeCell ref="C89:G89"/>
    <mergeCell ref="C90:G90"/>
    <mergeCell ref="C91:G91"/>
    <mergeCell ref="C92:G92"/>
    <mergeCell ref="C97:H97"/>
    <mergeCell ref="C167:J167"/>
    <mergeCell ref="K167:L167"/>
    <mergeCell ref="A167:B167"/>
    <mergeCell ref="C106:J106"/>
    <mergeCell ref="K106:L106"/>
    <mergeCell ref="C107:G107"/>
    <mergeCell ref="I168:L168"/>
    <mergeCell ref="A52:B52"/>
    <mergeCell ref="A53:B53"/>
    <mergeCell ref="A51:L51"/>
    <mergeCell ref="I5:I6"/>
    <mergeCell ref="K5:K6"/>
    <mergeCell ref="B26:K26"/>
    <mergeCell ref="D6:F6"/>
    <mergeCell ref="C5:C6"/>
    <mergeCell ref="D5:F5"/>
    <mergeCell ref="G5:G6"/>
    <mergeCell ref="A5:B5"/>
    <mergeCell ref="A6:B6"/>
    <mergeCell ref="B8:K17"/>
    <mergeCell ref="C27:K27"/>
    <mergeCell ref="C30:K30"/>
    <mergeCell ref="C33:K33"/>
    <mergeCell ref="A2:L2"/>
    <mergeCell ref="C3:J3"/>
    <mergeCell ref="K3:L3"/>
    <mergeCell ref="C4:G4"/>
    <mergeCell ref="I4:L4"/>
    <mergeCell ref="A3:B3"/>
    <mergeCell ref="A4:B4"/>
    <mergeCell ref="D127:F127"/>
    <mergeCell ref="A166:L166"/>
    <mergeCell ref="I107:L107"/>
    <mergeCell ref="A106:B106"/>
    <mergeCell ref="A107:B107"/>
    <mergeCell ref="C110:I110"/>
    <mergeCell ref="D112:F113"/>
  </mergeCells>
  <phoneticPr fontId="3"/>
  <conditionalFormatting sqref="J61">
    <cfRule type="expression" dxfId="2" priority="1">
      <formula>$I$59="表1の食材"</formula>
    </cfRule>
  </conditionalFormatting>
  <dataValidations count="2">
    <dataValidation type="list" allowBlank="1" showInputMessage="1" showErrorMessage="1" sqref="I59">
      <formula1>"選択してください,表1の食材,表2の水"</formula1>
    </dataValidation>
    <dataValidation type="list" allowBlank="1" showInputMessage="1" showErrorMessage="1" sqref="J94">
      <formula1>"（選択）,湿　式,乾　式"</formula1>
    </dataValidation>
  </dataValidations>
  <pageMargins left="0.78740157480314965" right="0.51181102362204722" top="0.59055118110236227" bottom="0.59055118110236227" header="0.19685039370078741" footer="0.19685039370078741"/>
  <pageSetup paperSize="9" fitToHeight="0" orientation="portrait" r:id="rId1"/>
  <headerFooter alignWithMargins="0"/>
  <rowBreaks count="5" manualBreakCount="5">
    <brk id="49" max="16383" man="1"/>
    <brk id="103" max="16383" man="1"/>
    <brk id="164" max="16383" man="1"/>
    <brk id="214" max="16383" man="1"/>
    <brk id="275"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57"/>
  <sheetViews>
    <sheetView view="pageBreakPreview" zoomScaleNormal="100" zoomScaleSheetLayoutView="100" workbookViewId="0">
      <selection activeCell="C4" sqref="C4:G4"/>
    </sheetView>
  </sheetViews>
  <sheetFormatPr defaultColWidth="9" defaultRowHeight="13.5"/>
  <cols>
    <col min="1" max="2" width="4.375" style="48" customWidth="1"/>
    <col min="3" max="4" width="9.125" style="48" customWidth="1"/>
    <col min="5" max="5" width="10.875" style="48" customWidth="1"/>
    <col min="6" max="6" width="7.625" style="48" customWidth="1"/>
    <col min="7" max="7" width="9.125" style="48" customWidth="1"/>
    <col min="8" max="8" width="8.125" style="48" customWidth="1"/>
    <col min="9" max="9" width="9.5" style="48" customWidth="1"/>
    <col min="10" max="10" width="7.625" style="48" customWidth="1"/>
    <col min="11" max="11" width="10.625" style="48" customWidth="1"/>
    <col min="12" max="12" width="5.625" style="48" customWidth="1"/>
    <col min="13" max="13" width="11.5" style="48" hidden="1" customWidth="1"/>
    <col min="14" max="14" width="6.875" style="48" hidden="1" customWidth="1"/>
    <col min="15" max="16384" width="9" style="48"/>
  </cols>
  <sheetData>
    <row r="1" spans="1:19" ht="15" customHeight="1" thickBot="1"/>
    <row r="2" spans="1:19" s="10" customFormat="1" ht="18.75" customHeight="1">
      <c r="A2" s="687" t="s">
        <v>145</v>
      </c>
      <c r="B2" s="688"/>
      <c r="C2" s="688"/>
      <c r="D2" s="688"/>
      <c r="E2" s="688"/>
      <c r="F2" s="688"/>
      <c r="G2" s="688"/>
      <c r="H2" s="688"/>
      <c r="I2" s="688"/>
      <c r="J2" s="688"/>
      <c r="K2" s="689"/>
    </row>
    <row r="3" spans="1:19" s="10" customFormat="1" ht="28.5" customHeight="1">
      <c r="A3" s="696" t="s">
        <v>284</v>
      </c>
      <c r="B3" s="697"/>
      <c r="C3" s="698" t="str">
        <f>+表紙!B3&amp;"　　（　５．エネルギー消費量　）"</f>
        <v>ティルティングパン　　（　５．エネルギー消費量　）</v>
      </c>
      <c r="D3" s="765"/>
      <c r="E3" s="765"/>
      <c r="F3" s="765"/>
      <c r="G3" s="765"/>
      <c r="H3" s="765"/>
      <c r="I3" s="725"/>
      <c r="J3" s="698" t="str">
        <f xml:space="preserve"> IF(表紙!$I$12="選択してください","","ガス種："&amp;表紙!$I$12)</f>
        <v/>
      </c>
      <c r="K3" s="699"/>
    </row>
    <row r="4" spans="1:19" s="10" customFormat="1" ht="18" customHeight="1" thickBot="1">
      <c r="A4" s="737" t="s">
        <v>285</v>
      </c>
      <c r="B4" s="738"/>
      <c r="C4" s="740" t="str">
        <f>IF(表紙!$B$6=0,"",表紙!$B$6)</f>
        <v/>
      </c>
      <c r="D4" s="740"/>
      <c r="E4" s="729"/>
      <c r="F4" s="729"/>
      <c r="G4" s="729"/>
      <c r="H4" s="83" t="s">
        <v>102</v>
      </c>
      <c r="I4" s="729" t="str">
        <f>IF(表紙!$H$5=0,"",表紙!$H$5)</f>
        <v/>
      </c>
      <c r="J4" s="729"/>
      <c r="K4" s="730"/>
    </row>
    <row r="5" spans="1:19" s="10" customFormat="1" ht="15" customHeight="1">
      <c r="A5" s="102"/>
      <c r="B5" s="103"/>
      <c r="C5" s="103"/>
      <c r="D5" s="103"/>
      <c r="E5" s="103"/>
      <c r="F5" s="103"/>
      <c r="G5" s="103"/>
      <c r="H5" s="103"/>
      <c r="I5" s="103"/>
      <c r="J5" s="103"/>
      <c r="K5" s="104"/>
    </row>
    <row r="6" spans="1:19" s="10" customFormat="1" ht="15" customHeight="1">
      <c r="A6" s="102"/>
      <c r="B6" s="703" t="s">
        <v>392</v>
      </c>
      <c r="C6" s="703"/>
      <c r="D6" s="703"/>
      <c r="E6" s="703"/>
      <c r="F6" s="703"/>
      <c r="G6" s="703"/>
      <c r="H6" s="703"/>
      <c r="I6" s="703"/>
      <c r="J6" s="703"/>
      <c r="K6" s="104"/>
    </row>
    <row r="7" spans="1:19" s="10" customFormat="1" ht="15" customHeight="1">
      <c r="A7" s="102"/>
      <c r="B7" s="703"/>
      <c r="C7" s="703"/>
      <c r="D7" s="703"/>
      <c r="E7" s="703"/>
      <c r="F7" s="703"/>
      <c r="G7" s="703"/>
      <c r="H7" s="703"/>
      <c r="I7" s="703"/>
      <c r="J7" s="703"/>
      <c r="K7" s="104"/>
    </row>
    <row r="8" spans="1:19" s="10" customFormat="1" ht="6.6" customHeight="1">
      <c r="A8" s="102"/>
      <c r="B8" s="103"/>
      <c r="C8" s="103"/>
      <c r="D8" s="103"/>
      <c r="E8" s="103"/>
      <c r="F8" s="103"/>
      <c r="G8" s="103"/>
      <c r="H8" s="103"/>
      <c r="I8" s="103"/>
      <c r="J8" s="103"/>
      <c r="K8" s="104"/>
    </row>
    <row r="9" spans="1:19" s="10" customFormat="1">
      <c r="A9" s="102"/>
      <c r="B9" s="105" t="s">
        <v>27</v>
      </c>
      <c r="C9" s="158"/>
      <c r="D9" s="103"/>
      <c r="E9" s="103"/>
      <c r="F9" s="103"/>
      <c r="G9" s="103"/>
      <c r="H9" s="103"/>
      <c r="I9" s="103"/>
      <c r="J9" s="103"/>
      <c r="K9" s="104"/>
    </row>
    <row r="10" spans="1:19" s="10" customFormat="1" ht="15" customHeight="1">
      <c r="A10" s="102"/>
      <c r="B10" s="103"/>
      <c r="C10" s="103" t="s">
        <v>26</v>
      </c>
      <c r="D10" s="158"/>
      <c r="E10" s="103"/>
      <c r="F10" s="103"/>
      <c r="G10" s="103"/>
      <c r="H10" s="103"/>
      <c r="I10" s="103"/>
      <c r="J10" s="103"/>
      <c r="K10" s="104"/>
    </row>
    <row r="11" spans="1:19" s="10" customFormat="1" ht="15" customHeight="1">
      <c r="A11" s="102"/>
      <c r="B11" s="103"/>
      <c r="C11" s="103"/>
      <c r="D11" s="158"/>
      <c r="E11" s="103"/>
      <c r="F11" s="103"/>
      <c r="G11" s="103"/>
      <c r="H11" s="103"/>
      <c r="I11" s="103"/>
      <c r="J11" s="103"/>
      <c r="K11" s="104"/>
    </row>
    <row r="12" spans="1:19" s="10" customFormat="1">
      <c r="A12" s="102"/>
      <c r="B12" s="105" t="s">
        <v>28</v>
      </c>
      <c r="C12" s="158"/>
      <c r="D12" s="103"/>
      <c r="E12" s="103"/>
      <c r="F12" s="103"/>
      <c r="G12" s="103"/>
      <c r="H12" s="103"/>
      <c r="I12" s="103"/>
      <c r="J12" s="103"/>
      <c r="K12" s="104"/>
    </row>
    <row r="13" spans="1:19" s="11" customFormat="1" ht="18.75" customHeight="1">
      <c r="A13" s="102"/>
      <c r="B13" s="103"/>
      <c r="C13" s="103"/>
      <c r="D13" s="240"/>
      <c r="E13" s="134"/>
      <c r="F13" s="134"/>
      <c r="G13" s="134"/>
      <c r="H13" s="134"/>
      <c r="I13" s="134"/>
      <c r="J13" s="134"/>
      <c r="K13" s="104"/>
      <c r="O13" s="10"/>
    </row>
    <row r="14" spans="1:19" s="11" customFormat="1" ht="9.6" customHeight="1">
      <c r="A14" s="102"/>
      <c r="B14" s="103"/>
      <c r="C14" s="103"/>
      <c r="D14" s="103"/>
      <c r="E14" s="440"/>
      <c r="F14" s="440"/>
      <c r="G14" s="440"/>
      <c r="H14" s="440"/>
      <c r="I14" s="440"/>
      <c r="J14" s="440"/>
      <c r="K14" s="104"/>
      <c r="O14" s="4"/>
    </row>
    <row r="15" spans="1:19" s="10" customFormat="1" ht="17.25" customHeight="1" thickBot="1">
      <c r="A15" s="102"/>
      <c r="B15" s="103"/>
      <c r="C15" s="109" t="s">
        <v>394</v>
      </c>
      <c r="D15" s="103" t="s">
        <v>373</v>
      </c>
      <c r="E15" s="111"/>
      <c r="F15" s="103"/>
      <c r="G15" s="103"/>
      <c r="H15" s="281" t="s">
        <v>257</v>
      </c>
      <c r="I15" s="385" t="str">
        <f>IF(+'4.調理能力'!J79&lt;&gt;"",+'4.調理能力'!J79,"")</f>
        <v/>
      </c>
      <c r="J15" s="138" t="s">
        <v>29</v>
      </c>
      <c r="K15" s="139" t="s">
        <v>55</v>
      </c>
      <c r="M15" s="22"/>
      <c r="N15" s="11"/>
      <c r="O15" s="11"/>
      <c r="P15" s="24"/>
      <c r="Q15" s="49"/>
      <c r="R15" s="11"/>
      <c r="S15" s="23"/>
    </row>
    <row r="16" spans="1:19" s="10" customFormat="1" ht="21" customHeight="1" thickBot="1">
      <c r="A16" s="102"/>
      <c r="B16" s="103"/>
      <c r="C16" s="103"/>
      <c r="D16" s="103" t="s">
        <v>254</v>
      </c>
      <c r="E16" s="109"/>
      <c r="F16" s="82"/>
      <c r="G16" s="103"/>
      <c r="H16" s="285" t="s">
        <v>405</v>
      </c>
      <c r="I16" s="405" t="str">
        <f>IF(I15&lt;&gt;"",+I15,"")</f>
        <v/>
      </c>
      <c r="J16" s="138" t="s">
        <v>29</v>
      </c>
      <c r="K16" s="139" t="s">
        <v>55</v>
      </c>
      <c r="N16" s="11"/>
      <c r="O16" s="11"/>
      <c r="P16" s="11"/>
      <c r="Q16" s="11"/>
      <c r="R16" s="11"/>
      <c r="S16" s="11"/>
    </row>
    <row r="17" spans="1:19" s="10" customFormat="1" ht="14.45" customHeight="1">
      <c r="A17" s="102"/>
      <c r="B17" s="103"/>
      <c r="C17" s="103"/>
      <c r="D17" s="103"/>
      <c r="E17" s="109"/>
      <c r="F17" s="82"/>
      <c r="G17" s="103"/>
      <c r="H17" s="283"/>
      <c r="I17" s="63"/>
      <c r="J17" s="138"/>
      <c r="K17" s="139"/>
      <c r="N17" s="11"/>
      <c r="O17" s="11"/>
      <c r="P17" s="11"/>
      <c r="Q17" s="11"/>
      <c r="R17" s="11"/>
      <c r="S17" s="11"/>
    </row>
    <row r="18" spans="1:19" s="10" customFormat="1" ht="17.25" customHeight="1" thickBot="1">
      <c r="A18" s="102"/>
      <c r="B18" s="103"/>
      <c r="C18" s="109" t="s">
        <v>396</v>
      </c>
      <c r="D18" s="103" t="s">
        <v>255</v>
      </c>
      <c r="E18" s="109"/>
      <c r="F18" s="82"/>
      <c r="G18" s="103"/>
      <c r="H18" s="281" t="s">
        <v>258</v>
      </c>
      <c r="I18" s="386" t="str">
        <f>IF(+'4.調理能力'!J81&lt;&gt;"",+'4.調理能力'!J81,"")</f>
        <v/>
      </c>
      <c r="J18" s="138" t="s">
        <v>29</v>
      </c>
      <c r="K18" s="139" t="s">
        <v>55</v>
      </c>
      <c r="N18" s="11"/>
      <c r="O18" s="11"/>
      <c r="P18" s="11"/>
      <c r="Q18" s="11"/>
      <c r="R18" s="11"/>
      <c r="S18" s="11"/>
    </row>
    <row r="19" spans="1:19" s="10" customFormat="1" ht="21" customHeight="1" thickBot="1">
      <c r="A19" s="102"/>
      <c r="B19" s="103"/>
      <c r="C19" s="103"/>
      <c r="D19" s="103" t="s">
        <v>256</v>
      </c>
      <c r="E19" s="109"/>
      <c r="F19" s="82"/>
      <c r="G19" s="166"/>
      <c r="H19" s="285" t="s">
        <v>406</v>
      </c>
      <c r="I19" s="405" t="str">
        <f>IF(I18&lt;&gt;"",+I18,"")</f>
        <v/>
      </c>
      <c r="J19" s="138" t="s">
        <v>29</v>
      </c>
      <c r="K19" s="139" t="s">
        <v>55</v>
      </c>
      <c r="N19" s="11"/>
      <c r="P19" s="11"/>
      <c r="Q19" s="11"/>
      <c r="R19" s="11"/>
      <c r="S19" s="11"/>
    </row>
    <row r="20" spans="1:19" s="10" customFormat="1" ht="15.75" customHeight="1">
      <c r="A20" s="102"/>
      <c r="B20" s="103"/>
      <c r="C20" s="103"/>
      <c r="D20" s="112"/>
      <c r="E20" s="109"/>
      <c r="F20" s="82"/>
      <c r="G20" s="166"/>
      <c r="H20" s="103"/>
      <c r="I20" s="246"/>
      <c r="J20" s="138"/>
      <c r="K20" s="139"/>
      <c r="N20" s="11"/>
      <c r="P20" s="11"/>
      <c r="Q20" s="11"/>
      <c r="R20" s="11"/>
      <c r="S20" s="11"/>
    </row>
    <row r="21" spans="1:19" ht="18">
      <c r="A21" s="241"/>
      <c r="B21" s="105" t="s">
        <v>35</v>
      </c>
      <c r="C21" s="242"/>
      <c r="D21" s="103"/>
      <c r="E21" s="103"/>
      <c r="F21" s="103"/>
      <c r="G21" s="243"/>
      <c r="H21" s="103"/>
      <c r="I21" s="103"/>
      <c r="J21" s="244"/>
      <c r="K21" s="245"/>
    </row>
    <row r="22" spans="1:19" ht="15" customHeight="1">
      <c r="A22" s="241"/>
      <c r="B22" s="126"/>
      <c r="C22" s="103" t="s">
        <v>26</v>
      </c>
      <c r="D22" s="242"/>
      <c r="E22" s="103"/>
      <c r="F22" s="103"/>
      <c r="G22" s="451"/>
      <c r="H22" s="103"/>
      <c r="I22" s="103"/>
      <c r="J22" s="103"/>
      <c r="K22" s="245"/>
    </row>
    <row r="23" spans="1:19" ht="15" customHeight="1">
      <c r="A23" s="241"/>
      <c r="B23" s="126"/>
      <c r="C23" s="103"/>
      <c r="D23" s="103"/>
      <c r="E23" s="103"/>
      <c r="F23" s="103"/>
      <c r="G23" s="323"/>
      <c r="H23" s="323"/>
      <c r="I23" s="323"/>
      <c r="J23" s="323"/>
      <c r="K23" s="330"/>
    </row>
    <row r="24" spans="1:19" ht="22.5" customHeight="1">
      <c r="A24" s="241"/>
      <c r="B24" s="105" t="s">
        <v>411</v>
      </c>
      <c r="C24" s="242"/>
      <c r="D24" s="247"/>
      <c r="E24" s="247"/>
      <c r="F24" s="247"/>
      <c r="G24" s="311"/>
      <c r="H24" s="308"/>
      <c r="I24" s="435"/>
      <c r="J24" s="309"/>
      <c r="K24" s="310"/>
    </row>
    <row r="25" spans="1:19" ht="15" customHeight="1">
      <c r="A25" s="241"/>
      <c r="B25" s="126"/>
      <c r="C25" s="103" t="s">
        <v>101</v>
      </c>
      <c r="D25" s="242"/>
      <c r="E25" s="103"/>
      <c r="F25" s="103"/>
      <c r="G25" s="103"/>
      <c r="H25" s="103"/>
      <c r="I25" s="103"/>
      <c r="J25" s="103"/>
      <c r="K25" s="245"/>
    </row>
    <row r="26" spans="1:19">
      <c r="A26" s="241"/>
      <c r="B26" s="126"/>
      <c r="C26" s="103"/>
      <c r="D26" s="103"/>
      <c r="E26" s="103"/>
      <c r="F26" s="103"/>
      <c r="G26" s="103"/>
      <c r="H26" s="103"/>
      <c r="I26" s="103"/>
      <c r="J26" s="103"/>
      <c r="K26" s="245"/>
    </row>
    <row r="27" spans="1:19" ht="18.75" customHeight="1">
      <c r="A27" s="241"/>
      <c r="B27" s="126"/>
      <c r="C27" s="103"/>
      <c r="D27" s="240"/>
      <c r="E27" s="103"/>
      <c r="F27" s="103"/>
      <c r="G27" s="323"/>
      <c r="H27" s="323"/>
      <c r="I27" s="323"/>
      <c r="J27" s="323"/>
      <c r="K27" s="330"/>
    </row>
    <row r="28" spans="1:19" ht="7.5" customHeight="1">
      <c r="A28" s="241"/>
      <c r="B28" s="126"/>
      <c r="C28" s="103"/>
      <c r="D28" s="240"/>
      <c r="E28" s="103"/>
      <c r="F28" s="103"/>
      <c r="G28" s="435"/>
      <c r="H28" s="435"/>
      <c r="I28" s="435"/>
      <c r="J28" s="435"/>
      <c r="K28" s="310"/>
    </row>
    <row r="29" spans="1:19" ht="19.5" customHeight="1">
      <c r="A29" s="241"/>
      <c r="B29" s="126"/>
      <c r="C29" s="109" t="s">
        <v>395</v>
      </c>
      <c r="D29" s="135" t="s">
        <v>374</v>
      </c>
      <c r="E29" s="103"/>
      <c r="F29" s="126"/>
      <c r="G29" s="126"/>
      <c r="H29" s="281" t="s">
        <v>259</v>
      </c>
      <c r="I29" s="387" t="str">
        <f>$I$16</f>
        <v/>
      </c>
      <c r="J29" s="449" t="s">
        <v>29</v>
      </c>
      <c r="K29" s="139" t="s">
        <v>55</v>
      </c>
    </row>
    <row r="30" spans="1:19" ht="19.5" customHeight="1" thickBot="1">
      <c r="A30" s="241"/>
      <c r="B30" s="126"/>
      <c r="C30" s="126"/>
      <c r="D30" s="162" t="s">
        <v>375</v>
      </c>
      <c r="E30" s="160"/>
      <c r="F30" s="160"/>
      <c r="G30" s="160"/>
      <c r="H30" s="281" t="s">
        <v>260</v>
      </c>
      <c r="I30" s="534">
        <v>1</v>
      </c>
      <c r="J30" s="107" t="s">
        <v>30</v>
      </c>
      <c r="K30" s="140"/>
    </row>
    <row r="31" spans="1:19" ht="19.5" customHeight="1" thickBot="1">
      <c r="A31" s="241"/>
      <c r="B31" s="126"/>
      <c r="C31" s="162"/>
      <c r="D31" s="435" t="s">
        <v>376</v>
      </c>
      <c r="E31" s="435"/>
      <c r="F31" s="435"/>
      <c r="G31" s="109"/>
      <c r="H31" s="319" t="s">
        <v>407</v>
      </c>
      <c r="I31" s="424" t="str">
        <f>IF(COUNTBLANK(I29:I30)=0,I29*I30,"")</f>
        <v/>
      </c>
      <c r="J31" s="320" t="s">
        <v>31</v>
      </c>
      <c r="K31" s="321" t="s">
        <v>37</v>
      </c>
    </row>
    <row r="32" spans="1:19" ht="19.5" customHeight="1">
      <c r="A32" s="241"/>
      <c r="B32" s="126"/>
      <c r="C32" s="103"/>
      <c r="D32" s="435"/>
      <c r="E32" s="249"/>
      <c r="F32" s="250"/>
      <c r="G32" s="103"/>
      <c r="H32" s="277"/>
      <c r="I32" s="11"/>
      <c r="J32" s="103"/>
      <c r="K32" s="245"/>
    </row>
    <row r="33" spans="1:11" ht="19.5" customHeight="1">
      <c r="A33" s="241"/>
      <c r="B33" s="126"/>
      <c r="C33" s="109" t="s">
        <v>396</v>
      </c>
      <c r="D33" s="135" t="s">
        <v>377</v>
      </c>
      <c r="E33" s="103"/>
      <c r="F33" s="126"/>
      <c r="G33" s="126"/>
      <c r="H33" s="281" t="s">
        <v>261</v>
      </c>
      <c r="I33" s="387" t="str">
        <f>$I$19</f>
        <v/>
      </c>
      <c r="J33" s="449" t="s">
        <v>29</v>
      </c>
      <c r="K33" s="139" t="s">
        <v>55</v>
      </c>
    </row>
    <row r="34" spans="1:11" ht="19.5" customHeight="1" thickBot="1">
      <c r="A34" s="241"/>
      <c r="B34" s="126"/>
      <c r="C34" s="103"/>
      <c r="D34" s="162" t="s">
        <v>379</v>
      </c>
      <c r="E34" s="338"/>
      <c r="F34" s="338"/>
      <c r="G34" s="338"/>
      <c r="H34" s="281" t="s">
        <v>260</v>
      </c>
      <c r="I34" s="534">
        <v>1</v>
      </c>
      <c r="J34" s="107" t="s">
        <v>30</v>
      </c>
      <c r="K34" s="140"/>
    </row>
    <row r="35" spans="1:11" ht="19.5" customHeight="1" thickBot="1">
      <c r="A35" s="241"/>
      <c r="B35" s="126"/>
      <c r="C35" s="103"/>
      <c r="D35" s="103" t="s">
        <v>378</v>
      </c>
      <c r="E35" s="248"/>
      <c r="F35" s="248"/>
      <c r="G35" s="126"/>
      <c r="H35" s="285" t="s">
        <v>408</v>
      </c>
      <c r="I35" s="424" t="str">
        <f>IF(COUNTBLANK(I33:I34)=0,I33*I34,"")</f>
        <v/>
      </c>
      <c r="J35" s="164" t="s">
        <v>31</v>
      </c>
      <c r="K35" s="139" t="s">
        <v>37</v>
      </c>
    </row>
    <row r="36" spans="1:11" ht="15" customHeight="1">
      <c r="A36" s="241"/>
      <c r="B36" s="126"/>
      <c r="C36" s="103"/>
      <c r="D36" s="435"/>
      <c r="E36" s="249"/>
      <c r="F36" s="250"/>
      <c r="G36" s="103"/>
      <c r="H36" s="103"/>
      <c r="I36" s="103"/>
      <c r="J36" s="103"/>
      <c r="K36" s="245"/>
    </row>
    <row r="37" spans="1:11" ht="15" customHeight="1">
      <c r="A37" s="241"/>
      <c r="B37" s="126"/>
      <c r="C37" s="103"/>
      <c r="D37" s="435"/>
      <c r="E37" s="249"/>
      <c r="F37" s="250"/>
      <c r="G37" s="103"/>
      <c r="H37" s="103"/>
      <c r="I37" s="103"/>
      <c r="J37" s="103"/>
      <c r="K37" s="245"/>
    </row>
    <row r="38" spans="1:11" ht="15" customHeight="1">
      <c r="A38" s="241"/>
      <c r="B38" s="126"/>
      <c r="C38" s="103"/>
      <c r="D38" s="435"/>
      <c r="E38" s="249"/>
      <c r="F38" s="250"/>
      <c r="G38" s="103"/>
      <c r="H38" s="103"/>
      <c r="I38" s="103"/>
      <c r="J38" s="103"/>
      <c r="K38" s="245"/>
    </row>
    <row r="39" spans="1:11" ht="15" customHeight="1">
      <c r="A39" s="241"/>
      <c r="B39" s="126"/>
      <c r="C39" s="103"/>
      <c r="D39" s="435"/>
      <c r="E39" s="249"/>
      <c r="F39" s="250"/>
      <c r="G39" s="103"/>
      <c r="H39" s="103"/>
      <c r="I39" s="103"/>
      <c r="J39" s="103"/>
      <c r="K39" s="245"/>
    </row>
    <row r="40" spans="1:11" ht="15" customHeight="1">
      <c r="A40" s="241"/>
      <c r="B40" s="126"/>
      <c r="C40" s="103"/>
      <c r="D40" s="435"/>
      <c r="E40" s="249"/>
      <c r="F40" s="250"/>
      <c r="G40" s="103"/>
      <c r="H40" s="103"/>
      <c r="I40" s="103"/>
      <c r="J40" s="103"/>
      <c r="K40" s="245"/>
    </row>
    <row r="41" spans="1:11" ht="15" customHeight="1">
      <c r="A41" s="241"/>
      <c r="B41" s="126"/>
      <c r="C41" s="103"/>
      <c r="D41" s="435"/>
      <c r="E41" s="249"/>
      <c r="F41" s="250"/>
      <c r="G41" s="103"/>
      <c r="H41" s="103"/>
      <c r="I41" s="103"/>
      <c r="J41" s="103"/>
      <c r="K41" s="245"/>
    </row>
    <row r="42" spans="1:11" ht="15" customHeight="1">
      <c r="A42" s="241"/>
      <c r="B42" s="126"/>
      <c r="C42" s="103"/>
      <c r="D42" s="435"/>
      <c r="E42" s="249"/>
      <c r="F42" s="250"/>
      <c r="G42" s="103"/>
      <c r="H42" s="103"/>
      <c r="I42" s="103"/>
      <c r="J42" s="103"/>
      <c r="K42" s="245"/>
    </row>
    <row r="43" spans="1:11" ht="15" customHeight="1">
      <c r="A43" s="241"/>
      <c r="B43" s="126"/>
      <c r="C43" s="103"/>
      <c r="D43" s="435"/>
      <c r="E43" s="249"/>
      <c r="F43" s="250"/>
      <c r="G43" s="103"/>
      <c r="H43" s="103"/>
      <c r="I43" s="103"/>
      <c r="J43" s="103"/>
      <c r="K43" s="245"/>
    </row>
    <row r="44" spans="1:11" ht="15" customHeight="1">
      <c r="A44" s="241"/>
      <c r="B44" s="126"/>
      <c r="C44" s="103"/>
      <c r="D44" s="435"/>
      <c r="E44" s="249"/>
      <c r="F44" s="250"/>
      <c r="G44" s="103"/>
      <c r="H44" s="103"/>
      <c r="I44" s="103"/>
      <c r="J44" s="103"/>
      <c r="K44" s="245"/>
    </row>
    <row r="45" spans="1:11" ht="15" customHeight="1">
      <c r="A45" s="241"/>
      <c r="B45" s="126"/>
      <c r="C45" s="103"/>
      <c r="D45" s="435"/>
      <c r="E45" s="249"/>
      <c r="F45" s="250"/>
      <c r="G45" s="103"/>
      <c r="H45" s="103"/>
      <c r="I45" s="103"/>
      <c r="J45" s="103"/>
      <c r="K45" s="245"/>
    </row>
    <row r="46" spans="1:11" ht="15" customHeight="1">
      <c r="A46" s="241"/>
      <c r="B46" s="126"/>
      <c r="C46" s="103"/>
      <c r="D46" s="435"/>
      <c r="E46" s="249"/>
      <c r="F46" s="250"/>
      <c r="G46" s="103"/>
      <c r="H46" s="103"/>
      <c r="I46" s="103"/>
      <c r="J46" s="103"/>
      <c r="K46" s="245"/>
    </row>
    <row r="47" spans="1:11" ht="15" customHeight="1">
      <c r="A47" s="241"/>
      <c r="B47" s="126"/>
      <c r="C47" s="103"/>
      <c r="D47" s="435"/>
      <c r="E47" s="249"/>
      <c r="F47" s="250"/>
      <c r="G47" s="103"/>
      <c r="H47" s="103"/>
      <c r="I47" s="103"/>
      <c r="J47" s="103"/>
      <c r="K47" s="245"/>
    </row>
    <row r="48" spans="1:11" ht="15" customHeight="1">
      <c r="A48" s="241"/>
      <c r="B48" s="126"/>
      <c r="C48" s="103"/>
      <c r="D48" s="435"/>
      <c r="E48" s="249"/>
      <c r="F48" s="250"/>
      <c r="G48" s="103"/>
      <c r="H48" s="103"/>
      <c r="I48" s="103"/>
      <c r="J48" s="103"/>
      <c r="K48" s="245"/>
    </row>
    <row r="49" spans="1:13" ht="15" customHeight="1">
      <c r="A49" s="241"/>
      <c r="B49" s="126"/>
      <c r="C49" s="103"/>
      <c r="D49" s="435"/>
      <c r="E49" s="249"/>
      <c r="F49" s="250"/>
      <c r="G49" s="103"/>
      <c r="H49" s="103"/>
      <c r="I49" s="244"/>
      <c r="J49" s="103"/>
      <c r="K49" s="245"/>
    </row>
    <row r="50" spans="1:13" ht="15" customHeight="1">
      <c r="A50" s="241"/>
      <c r="B50" s="126"/>
      <c r="C50" s="126"/>
      <c r="D50" s="126"/>
      <c r="E50" s="126"/>
      <c r="F50" s="126"/>
      <c r="G50" s="126"/>
      <c r="H50" s="126"/>
      <c r="I50" s="126"/>
      <c r="J50" s="126"/>
      <c r="K50" s="245"/>
    </row>
    <row r="51" spans="1:13" s="50" customFormat="1" ht="16.350000000000001" customHeight="1" thickBot="1">
      <c r="A51" s="251"/>
      <c r="B51" s="252"/>
      <c r="C51" s="252"/>
      <c r="D51" s="252"/>
      <c r="E51" s="252"/>
      <c r="F51" s="252"/>
      <c r="G51" s="252"/>
      <c r="H51" s="252"/>
      <c r="I51" s="252"/>
      <c r="J51" s="252"/>
      <c r="K51" s="253"/>
    </row>
    <row r="52" spans="1:13" s="50" customFormat="1" ht="8.4499999999999993" customHeight="1"/>
    <row r="53" spans="1:13" s="50" customFormat="1" ht="15" customHeight="1"/>
    <row r="54" spans="1:13" ht="15" customHeight="1">
      <c r="A54" s="50"/>
      <c r="B54" s="50"/>
      <c r="C54" s="50"/>
      <c r="D54" s="50"/>
      <c r="E54" s="50"/>
      <c r="F54" s="50"/>
      <c r="G54" s="50"/>
      <c r="H54" s="50"/>
      <c r="I54" s="50"/>
      <c r="J54" s="50"/>
      <c r="K54" s="50"/>
      <c r="L54" s="50"/>
      <c r="M54" s="50"/>
    </row>
    <row r="55" spans="1:13" ht="15" customHeight="1">
      <c r="A55" s="50"/>
      <c r="B55" s="50"/>
      <c r="C55" s="50"/>
      <c r="D55" s="50"/>
      <c r="E55" s="50"/>
      <c r="F55" s="50"/>
      <c r="G55" s="50"/>
      <c r="H55" s="50"/>
      <c r="I55" s="50"/>
      <c r="J55" s="50"/>
      <c r="K55" s="50"/>
      <c r="L55" s="50"/>
      <c r="M55" s="50"/>
    </row>
    <row r="56" spans="1:13">
      <c r="K56" s="50"/>
      <c r="L56" s="50"/>
      <c r="M56" s="50"/>
    </row>
    <row r="57" spans="1:13">
      <c r="K57" s="50"/>
      <c r="L57" s="50"/>
      <c r="M57" s="50"/>
    </row>
  </sheetData>
  <sheetProtection password="CC9A" sheet="1" objects="1" scenarios="1" formatCells="0" formatRows="0" insertRows="0" deleteRows="0"/>
  <mergeCells count="8">
    <mergeCell ref="B6:J7"/>
    <mergeCell ref="A2:K2"/>
    <mergeCell ref="C3:I3"/>
    <mergeCell ref="J3:K3"/>
    <mergeCell ref="C4:G4"/>
    <mergeCell ref="I4:K4"/>
    <mergeCell ref="A3:B3"/>
    <mergeCell ref="A4:B4"/>
  </mergeCells>
  <phoneticPr fontId="3"/>
  <conditionalFormatting sqref="I30">
    <cfRule type="expression" dxfId="1" priority="2" stopIfTrue="1">
      <formula>$I$30&lt;&gt;1</formula>
    </cfRule>
  </conditionalFormatting>
  <conditionalFormatting sqref="I34">
    <cfRule type="expression" dxfId="0" priority="1" stopIfTrue="1">
      <formula>$I$34&lt;&gt;1</formula>
    </cfRule>
  </conditionalFormatting>
  <pageMargins left="0.78740157480314965" right="0.51181102362204722" top="0.59055118110236227" bottom="0.59055118110236227" header="0.19685039370078741" footer="0.19685039370078741"/>
  <pageSetup paperSize="9"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3"/>
  <sheetViews>
    <sheetView view="pageBreakPreview" zoomScaleNormal="100" zoomScaleSheetLayoutView="100" zoomScalePageLayoutView="250" workbookViewId="0">
      <selection activeCell="C5" sqref="C5:D5"/>
    </sheetView>
  </sheetViews>
  <sheetFormatPr defaultColWidth="9" defaultRowHeight="13.5"/>
  <cols>
    <col min="1" max="1" width="5.625" style="4" customWidth="1"/>
    <col min="2" max="2" width="4.625" style="4" customWidth="1"/>
    <col min="3" max="4" width="9.125" style="4" customWidth="1"/>
    <col min="5" max="5" width="12.25" style="4" customWidth="1"/>
    <col min="6" max="8" width="8.375" style="4" customWidth="1"/>
    <col min="9" max="9" width="9.125" style="4" customWidth="1"/>
    <col min="10" max="10" width="8.5" style="4" customWidth="1"/>
    <col min="11" max="11" width="5.5" style="4" customWidth="1"/>
    <col min="12" max="12" width="5.625" style="4" customWidth="1"/>
    <col min="13" max="16384" width="9" style="4"/>
  </cols>
  <sheetData>
    <row r="1" spans="1:11" s="10" customFormat="1" ht="15" customHeight="1" thickBot="1">
      <c r="A1" s="541"/>
      <c r="B1" s="541"/>
      <c r="C1" s="541"/>
      <c r="D1" s="541"/>
      <c r="E1" s="541"/>
      <c r="F1" s="541"/>
      <c r="G1" s="541"/>
      <c r="H1" s="541"/>
      <c r="I1" s="541"/>
      <c r="J1" s="541"/>
      <c r="K1" s="541"/>
    </row>
    <row r="2" spans="1:11" s="10" customFormat="1" ht="18.75" customHeight="1">
      <c r="A2" s="687" t="s">
        <v>145</v>
      </c>
      <c r="B2" s="688"/>
      <c r="C2" s="688"/>
      <c r="D2" s="688"/>
      <c r="E2" s="688"/>
      <c r="F2" s="688"/>
      <c r="G2" s="688"/>
      <c r="H2" s="688"/>
      <c r="I2" s="688"/>
      <c r="J2" s="688"/>
      <c r="K2" s="689"/>
    </row>
    <row r="3" spans="1:11" s="10" customFormat="1" ht="28.5" customHeight="1">
      <c r="A3" s="696" t="s">
        <v>284</v>
      </c>
      <c r="B3" s="697"/>
      <c r="C3" s="698" t="str">
        <f>+表紙!$B$3&amp;"　　（　７．均一性　）"</f>
        <v>ティルティングパン　　（　７．均一性　）</v>
      </c>
      <c r="D3" s="765"/>
      <c r="E3" s="765"/>
      <c r="F3" s="765"/>
      <c r="G3" s="765"/>
      <c r="H3" s="765"/>
      <c r="I3" s="725"/>
      <c r="J3" s="698" t="str">
        <f xml:space="preserve"> IF(表紙!$I$12="選択してください","","ガス種："&amp;表紙!$I$12)</f>
        <v/>
      </c>
      <c r="K3" s="699"/>
    </row>
    <row r="4" spans="1:11" s="10" customFormat="1" ht="18.75" customHeight="1" thickBot="1">
      <c r="A4" s="690" t="s">
        <v>285</v>
      </c>
      <c r="B4" s="691"/>
      <c r="C4" s="676" t="str">
        <f>IF(表紙!$B$6=0,"",表紙!$B$6)</f>
        <v/>
      </c>
      <c r="D4" s="676"/>
      <c r="E4" s="677"/>
      <c r="F4" s="677"/>
      <c r="G4" s="677"/>
      <c r="H4" s="341" t="s">
        <v>102</v>
      </c>
      <c r="I4" s="677" t="str">
        <f>IF(表紙!$H$5=0,"",表紙!$H$5)</f>
        <v/>
      </c>
      <c r="J4" s="677"/>
      <c r="K4" s="700"/>
    </row>
    <row r="5" spans="1:11" s="10" customFormat="1" ht="18.75" customHeight="1" thickBot="1">
      <c r="A5" s="692" t="s">
        <v>22</v>
      </c>
      <c r="B5" s="693"/>
      <c r="C5" s="670"/>
      <c r="D5" s="672"/>
      <c r="E5" s="439" t="s">
        <v>23</v>
      </c>
      <c r="F5" s="342"/>
      <c r="G5" s="439" t="s">
        <v>60</v>
      </c>
      <c r="H5" s="342"/>
      <c r="I5" s="439" t="s">
        <v>11</v>
      </c>
      <c r="J5" s="673"/>
      <c r="K5" s="674"/>
    </row>
    <row r="6" spans="1:11" s="10" customFormat="1" ht="6" customHeight="1">
      <c r="A6" s="148"/>
      <c r="B6" s="109"/>
      <c r="C6" s="109"/>
      <c r="D6" s="149"/>
      <c r="E6" s="149"/>
      <c r="F6" s="150"/>
      <c r="G6" s="254"/>
      <c r="H6" s="109"/>
      <c r="I6" s="254"/>
      <c r="J6" s="150"/>
      <c r="K6" s="255"/>
    </row>
    <row r="7" spans="1:11" s="10" customFormat="1">
      <c r="A7" s="148"/>
      <c r="B7" s="129" t="s">
        <v>125</v>
      </c>
      <c r="C7" s="103"/>
      <c r="D7" s="149"/>
      <c r="E7" s="149"/>
      <c r="F7" s="150"/>
      <c r="G7" s="254"/>
      <c r="H7" s="109"/>
      <c r="I7" s="254"/>
      <c r="J7" s="150"/>
      <c r="K7" s="255"/>
    </row>
    <row r="8" spans="1:11" s="10" customFormat="1" ht="19.149999999999999" customHeight="1">
      <c r="A8" s="148"/>
      <c r="B8" s="109"/>
      <c r="C8" s="768" t="s">
        <v>262</v>
      </c>
      <c r="D8" s="768"/>
      <c r="E8" s="768"/>
      <c r="F8" s="768"/>
      <c r="G8" s="768"/>
      <c r="H8" s="768"/>
      <c r="I8" s="768"/>
      <c r="J8" s="768"/>
      <c r="K8" s="256"/>
    </row>
    <row r="9" spans="1:11" s="10" customFormat="1" ht="19.149999999999999" customHeight="1">
      <c r="A9" s="148"/>
      <c r="B9" s="109"/>
      <c r="C9" s="768"/>
      <c r="D9" s="768"/>
      <c r="E9" s="768"/>
      <c r="F9" s="768"/>
      <c r="G9" s="768"/>
      <c r="H9" s="768"/>
      <c r="I9" s="768"/>
      <c r="J9" s="768"/>
      <c r="K9" s="256"/>
    </row>
    <row r="10" spans="1:11" s="10" customFormat="1" ht="19.149999999999999" customHeight="1">
      <c r="A10" s="148"/>
      <c r="B10" s="109"/>
      <c r="C10" s="768"/>
      <c r="D10" s="768"/>
      <c r="E10" s="768"/>
      <c r="F10" s="768"/>
      <c r="G10" s="768"/>
      <c r="H10" s="768"/>
      <c r="I10" s="768"/>
      <c r="J10" s="768"/>
      <c r="K10" s="256"/>
    </row>
    <row r="11" spans="1:11" s="10" customFormat="1" ht="19.149999999999999" customHeight="1">
      <c r="A11" s="148"/>
      <c r="B11" s="109"/>
      <c r="C11" s="768"/>
      <c r="D11" s="768"/>
      <c r="E11" s="768"/>
      <c r="F11" s="768"/>
      <c r="G11" s="768"/>
      <c r="H11" s="768"/>
      <c r="I11" s="768"/>
      <c r="J11" s="768"/>
      <c r="K11" s="256"/>
    </row>
    <row r="12" spans="1:11" s="10" customFormat="1" ht="10.15" customHeight="1">
      <c r="A12" s="148"/>
      <c r="B12" s="109"/>
      <c r="C12" s="103"/>
      <c r="D12" s="257"/>
      <c r="E12" s="257"/>
      <c r="F12" s="257"/>
      <c r="G12" s="257"/>
      <c r="H12" s="257"/>
      <c r="I12" s="257"/>
      <c r="J12" s="257"/>
      <c r="K12" s="256"/>
    </row>
    <row r="13" spans="1:11" s="10" customFormat="1" ht="15" customHeight="1">
      <c r="A13" s="148"/>
      <c r="B13" s="109"/>
      <c r="C13" s="109"/>
      <c r="D13" s="258"/>
      <c r="E13" s="258"/>
      <c r="F13" s="258"/>
      <c r="G13" s="258"/>
      <c r="H13" s="258"/>
      <c r="I13" s="258"/>
      <c r="J13" s="258"/>
      <c r="K13" s="255"/>
    </row>
    <row r="14" spans="1:11" s="10" customFormat="1" ht="15" customHeight="1">
      <c r="A14" s="148"/>
      <c r="B14" s="109"/>
      <c r="C14" s="109"/>
      <c r="D14" s="258"/>
      <c r="E14" s="258"/>
      <c r="F14" s="258"/>
      <c r="G14" s="258"/>
      <c r="H14" s="258"/>
      <c r="I14" s="258"/>
      <c r="J14" s="258"/>
      <c r="K14" s="255"/>
    </row>
    <row r="15" spans="1:11" s="10" customFormat="1" ht="15" customHeight="1">
      <c r="A15" s="148"/>
      <c r="B15" s="109"/>
      <c r="C15" s="109"/>
      <c r="D15" s="149"/>
      <c r="E15" s="149"/>
      <c r="F15" s="150"/>
      <c r="G15" s="254"/>
      <c r="H15" s="109"/>
      <c r="I15" s="254"/>
      <c r="J15" s="150"/>
      <c r="K15" s="255"/>
    </row>
    <row r="16" spans="1:11" s="10" customFormat="1" ht="15" customHeight="1">
      <c r="A16" s="148"/>
      <c r="B16" s="109"/>
      <c r="C16" s="109"/>
      <c r="D16" s="149"/>
      <c r="E16" s="149"/>
      <c r="F16" s="150"/>
      <c r="G16" s="254"/>
      <c r="H16" s="109"/>
      <c r="I16" s="254"/>
      <c r="J16" s="150"/>
      <c r="K16" s="255"/>
    </row>
    <row r="17" spans="1:11" s="10" customFormat="1" ht="15" customHeight="1">
      <c r="A17" s="148"/>
      <c r="B17" s="109"/>
      <c r="C17" s="109"/>
      <c r="D17" s="149"/>
      <c r="E17" s="149"/>
      <c r="F17" s="150"/>
      <c r="G17" s="254"/>
      <c r="H17" s="109"/>
      <c r="I17" s="254"/>
      <c r="J17" s="150"/>
      <c r="K17" s="255"/>
    </row>
    <row r="18" spans="1:11" s="10" customFormat="1" ht="15" customHeight="1">
      <c r="A18" s="148"/>
      <c r="B18" s="109"/>
      <c r="C18" s="109"/>
      <c r="D18" s="149"/>
      <c r="E18" s="149"/>
      <c r="F18" s="150"/>
      <c r="G18" s="254"/>
      <c r="H18" s="109"/>
      <c r="I18" s="254"/>
      <c r="J18" s="150"/>
      <c r="K18" s="255"/>
    </row>
    <row r="19" spans="1:11" s="10" customFormat="1" ht="15" customHeight="1">
      <c r="A19" s="148"/>
      <c r="B19" s="109"/>
      <c r="C19" s="109"/>
      <c r="D19" s="149"/>
      <c r="E19" s="149"/>
      <c r="F19" s="150"/>
      <c r="G19" s="254"/>
      <c r="H19" s="109"/>
      <c r="I19" s="254"/>
      <c r="J19" s="150"/>
      <c r="K19" s="255"/>
    </row>
    <row r="20" spans="1:11" s="10" customFormat="1" ht="15" customHeight="1">
      <c r="A20" s="148"/>
      <c r="B20" s="109"/>
      <c r="C20" s="109"/>
      <c r="D20" s="149"/>
      <c r="E20" s="149"/>
      <c r="F20" s="150"/>
      <c r="G20" s="254"/>
      <c r="H20" s="109"/>
      <c r="I20" s="254"/>
      <c r="J20" s="150"/>
      <c r="K20" s="255"/>
    </row>
    <row r="21" spans="1:11" s="10" customFormat="1" ht="15" customHeight="1">
      <c r="A21" s="148"/>
      <c r="B21" s="109"/>
      <c r="C21" s="109"/>
      <c r="D21" s="149"/>
      <c r="E21" s="149"/>
      <c r="F21" s="150"/>
      <c r="G21" s="254"/>
      <c r="H21" s="109"/>
      <c r="I21" s="254"/>
      <c r="J21" s="150"/>
      <c r="K21" s="255"/>
    </row>
    <row r="22" spans="1:11" s="10" customFormat="1" ht="15" customHeight="1">
      <c r="A22" s="148"/>
      <c r="B22" s="109"/>
      <c r="C22" s="109"/>
      <c r="D22" s="149"/>
      <c r="E22" s="149"/>
      <c r="F22" s="150"/>
      <c r="G22" s="254"/>
      <c r="H22" s="109"/>
      <c r="I22" s="254"/>
      <c r="J22" s="150"/>
      <c r="K22" s="255"/>
    </row>
    <row r="23" spans="1:11" s="10" customFormat="1" ht="15" customHeight="1">
      <c r="A23" s="148"/>
      <c r="B23" s="109"/>
      <c r="C23" s="109"/>
      <c r="D23" s="149"/>
      <c r="E23" s="149"/>
      <c r="F23" s="150"/>
      <c r="G23" s="329"/>
      <c r="H23" s="323"/>
      <c r="I23" s="276"/>
      <c r="J23" s="150"/>
      <c r="K23" s="318"/>
    </row>
    <row r="24" spans="1:11" s="10" customFormat="1" ht="7.5" customHeight="1">
      <c r="A24" s="148"/>
      <c r="B24" s="109"/>
      <c r="C24" s="109"/>
      <c r="D24" s="149"/>
      <c r="E24" s="149"/>
      <c r="F24" s="150"/>
      <c r="G24" s="306"/>
      <c r="H24" s="435"/>
      <c r="I24" s="306"/>
      <c r="J24" s="181"/>
      <c r="K24" s="307"/>
    </row>
    <row r="25" spans="1:11" s="10" customFormat="1" ht="7.5" customHeight="1">
      <c r="A25" s="148"/>
      <c r="B25" s="109"/>
      <c r="C25" s="109"/>
      <c r="D25" s="149"/>
      <c r="E25" s="149"/>
      <c r="F25" s="150"/>
      <c r="G25" s="306"/>
      <c r="H25" s="435"/>
      <c r="I25" s="306"/>
      <c r="J25" s="181"/>
      <c r="K25" s="307"/>
    </row>
    <row r="26" spans="1:11" s="10" customFormat="1" ht="7.5" customHeight="1">
      <c r="A26" s="148"/>
      <c r="B26" s="109"/>
      <c r="C26" s="109"/>
      <c r="D26" s="149"/>
      <c r="E26" s="149"/>
      <c r="F26" s="150"/>
      <c r="G26" s="306"/>
      <c r="H26" s="435"/>
      <c r="I26" s="306"/>
      <c r="J26" s="181"/>
      <c r="K26" s="307"/>
    </row>
    <row r="27" spans="1:11" s="10" customFormat="1" ht="15" customHeight="1">
      <c r="A27" s="148"/>
      <c r="B27" s="109"/>
      <c r="C27" s="103" t="s">
        <v>126</v>
      </c>
      <c r="D27" s="149"/>
      <c r="E27" s="149"/>
      <c r="F27" s="150"/>
      <c r="G27" s="254"/>
      <c r="H27" s="109"/>
      <c r="I27" s="254"/>
      <c r="J27" s="150"/>
      <c r="K27" s="255"/>
    </row>
    <row r="28" spans="1:11" s="10" customFormat="1" ht="17.25" customHeight="1">
      <c r="A28" s="148"/>
      <c r="B28" s="109"/>
      <c r="C28" s="109"/>
      <c r="D28" s="149"/>
      <c r="E28" s="149"/>
      <c r="F28" s="150"/>
      <c r="G28" s="194"/>
      <c r="H28" s="451"/>
      <c r="I28" s="276" t="s">
        <v>263</v>
      </c>
      <c r="J28" s="392"/>
      <c r="K28" s="332" t="s">
        <v>128</v>
      </c>
    </row>
    <row r="29" spans="1:11" s="10" customFormat="1" ht="17.25" customHeight="1">
      <c r="A29" s="148"/>
      <c r="B29" s="109"/>
      <c r="C29" s="103"/>
      <c r="D29" s="149"/>
      <c r="E29" s="149"/>
      <c r="F29" s="150"/>
      <c r="G29" s="194"/>
      <c r="H29" s="451"/>
      <c r="I29" s="276" t="s">
        <v>264</v>
      </c>
      <c r="J29" s="392"/>
      <c r="K29" s="332" t="s">
        <v>127</v>
      </c>
    </row>
    <row r="30" spans="1:11" s="10" customFormat="1" ht="17.25" customHeight="1">
      <c r="A30" s="148"/>
      <c r="B30" s="109"/>
      <c r="C30" s="109"/>
      <c r="D30" s="149"/>
      <c r="E30" s="149"/>
      <c r="F30" s="150"/>
      <c r="G30" s="194"/>
      <c r="H30" s="451"/>
      <c r="I30" s="276" t="s">
        <v>265</v>
      </c>
      <c r="J30" s="392"/>
      <c r="K30" s="332" t="s">
        <v>127</v>
      </c>
    </row>
    <row r="31" spans="1:11" s="10" customFormat="1" ht="17.25" customHeight="1">
      <c r="A31" s="148"/>
      <c r="B31" s="109"/>
      <c r="C31" s="109"/>
      <c r="D31" s="149"/>
      <c r="E31" s="388"/>
      <c r="F31" s="150"/>
      <c r="G31" s="194"/>
      <c r="H31" s="451"/>
      <c r="I31" s="276" t="s">
        <v>266</v>
      </c>
      <c r="J31" s="392"/>
      <c r="K31" s="332" t="s">
        <v>128</v>
      </c>
    </row>
    <row r="32" spans="1:11" s="10" customFormat="1" ht="17.25" customHeight="1">
      <c r="A32" s="148"/>
      <c r="B32" s="109"/>
      <c r="C32" s="109"/>
      <c r="D32" s="149"/>
      <c r="E32" s="149"/>
      <c r="F32" s="150"/>
      <c r="G32" s="435"/>
      <c r="H32" s="435"/>
      <c r="I32" s="451" t="s">
        <v>129</v>
      </c>
      <c r="J32" s="392"/>
      <c r="K32" s="332" t="s">
        <v>130</v>
      </c>
    </row>
    <row r="33" spans="1:12" s="10" customFormat="1" ht="17.25" customHeight="1">
      <c r="A33" s="148"/>
      <c r="B33" s="109"/>
      <c r="C33" s="109"/>
      <c r="D33" s="149"/>
      <c r="E33" s="149"/>
      <c r="F33" s="150"/>
      <c r="G33" s="435"/>
      <c r="H33" s="435"/>
      <c r="I33" s="451" t="s">
        <v>354</v>
      </c>
      <c r="J33" s="392"/>
      <c r="K33" s="332" t="s">
        <v>130</v>
      </c>
    </row>
    <row r="34" spans="1:12" s="10" customFormat="1" ht="17.25" customHeight="1">
      <c r="A34" s="148"/>
      <c r="B34" s="109"/>
      <c r="C34" s="435"/>
      <c r="D34" s="149"/>
      <c r="E34" s="149"/>
      <c r="F34" s="150"/>
      <c r="G34" s="451"/>
      <c r="H34" s="451"/>
      <c r="I34" s="451" t="s">
        <v>131</v>
      </c>
      <c r="J34" s="392"/>
      <c r="K34" s="332" t="s">
        <v>130</v>
      </c>
    </row>
    <row r="35" spans="1:12" s="10" customFormat="1" ht="15" customHeight="1">
      <c r="A35" s="148"/>
      <c r="B35" s="109"/>
      <c r="C35" s="109"/>
      <c r="D35" s="149"/>
      <c r="E35" s="149"/>
      <c r="F35" s="150"/>
      <c r="G35" s="254"/>
      <c r="H35" s="109"/>
      <c r="I35" s="254"/>
      <c r="J35" s="150"/>
      <c r="K35" s="255"/>
    </row>
    <row r="36" spans="1:12" s="10" customFormat="1" ht="15" customHeight="1">
      <c r="A36" s="102"/>
      <c r="B36" s="103"/>
      <c r="C36" s="103"/>
      <c r="D36" s="103"/>
      <c r="E36" s="103"/>
      <c r="F36" s="103"/>
      <c r="G36" s="103"/>
      <c r="H36" s="103"/>
      <c r="I36" s="103"/>
      <c r="J36" s="103"/>
      <c r="K36" s="104"/>
    </row>
    <row r="37" spans="1:12" s="10" customFormat="1" ht="15" customHeight="1">
      <c r="A37" s="102"/>
      <c r="B37" s="103"/>
      <c r="C37" s="103"/>
      <c r="D37" s="103"/>
      <c r="E37" s="103"/>
      <c r="F37" s="103"/>
      <c r="G37" s="103"/>
      <c r="H37" s="103"/>
      <c r="I37" s="103"/>
      <c r="J37" s="206"/>
      <c r="K37" s="104"/>
      <c r="L37" s="11"/>
    </row>
    <row r="38" spans="1:12" s="10" customFormat="1" ht="15" customHeight="1">
      <c r="A38" s="102"/>
      <c r="B38" s="103"/>
      <c r="C38" s="103"/>
      <c r="D38" s="103"/>
      <c r="E38" s="103"/>
      <c r="F38" s="103"/>
      <c r="G38" s="103"/>
      <c r="H38" s="103"/>
      <c r="I38" s="451"/>
      <c r="J38" s="262"/>
      <c r="K38" s="104"/>
      <c r="L38" s="11"/>
    </row>
    <row r="39" spans="1:12" s="10" customFormat="1" ht="15" customHeight="1">
      <c r="A39" s="102"/>
      <c r="B39" s="103"/>
      <c r="C39" s="103"/>
      <c r="D39" s="103"/>
      <c r="E39" s="103"/>
      <c r="F39" s="103"/>
      <c r="G39" s="103"/>
      <c r="H39" s="451"/>
      <c r="I39" s="451"/>
      <c r="J39" s="262"/>
      <c r="K39" s="104"/>
      <c r="L39" s="11"/>
    </row>
    <row r="40" spans="1:12" s="10" customFormat="1" ht="15" customHeight="1">
      <c r="A40" s="102"/>
      <c r="B40" s="103"/>
      <c r="C40" s="103"/>
      <c r="D40" s="103"/>
      <c r="E40" s="103"/>
      <c r="F40" s="103"/>
      <c r="G40" s="103"/>
      <c r="H40" s="109"/>
      <c r="I40" s="451"/>
      <c r="J40" s="262"/>
      <c r="K40" s="104"/>
    </row>
    <row r="41" spans="1:12" s="10" customFormat="1" ht="15" customHeight="1">
      <c r="A41" s="102"/>
      <c r="B41" s="103"/>
      <c r="C41" s="103"/>
      <c r="D41" s="103"/>
      <c r="E41" s="103"/>
      <c r="F41" s="103"/>
      <c r="G41" s="103"/>
      <c r="H41" s="109"/>
      <c r="I41" s="451"/>
      <c r="J41" s="262"/>
      <c r="K41" s="104"/>
    </row>
    <row r="42" spans="1:12" s="10" customFormat="1" ht="15" customHeight="1">
      <c r="A42" s="102"/>
      <c r="B42" s="103"/>
      <c r="C42" s="103"/>
      <c r="D42" s="103"/>
      <c r="E42" s="103"/>
      <c r="F42" s="103"/>
      <c r="G42" s="103"/>
      <c r="H42" s="109"/>
      <c r="I42" s="451"/>
      <c r="J42" s="262"/>
      <c r="K42" s="104"/>
    </row>
    <row r="43" spans="1:12" s="10" customFormat="1" ht="15" customHeight="1">
      <c r="A43" s="102"/>
      <c r="B43" s="103"/>
      <c r="C43" s="103"/>
      <c r="D43" s="103"/>
      <c r="E43" s="103"/>
      <c r="F43" s="103"/>
      <c r="G43" s="103"/>
      <c r="H43" s="109"/>
      <c r="I43" s="451"/>
      <c r="J43" s="262"/>
      <c r="K43" s="104"/>
    </row>
    <row r="44" spans="1:12" s="10" customFormat="1" ht="15" customHeight="1">
      <c r="A44" s="102"/>
      <c r="B44" s="103"/>
      <c r="C44" s="103"/>
      <c r="D44" s="103"/>
      <c r="E44" s="103"/>
      <c r="F44" s="103"/>
      <c r="G44" s="103"/>
      <c r="H44" s="771"/>
      <c r="I44" s="771"/>
      <c r="J44" s="103"/>
      <c r="K44" s="104"/>
    </row>
    <row r="45" spans="1:12" s="10" customFormat="1" ht="15" customHeight="1">
      <c r="A45" s="102"/>
      <c r="B45" s="103"/>
      <c r="C45" s="103"/>
      <c r="D45" s="103"/>
      <c r="E45" s="259"/>
      <c r="F45" s="103"/>
      <c r="G45" s="103"/>
      <c r="H45" s="260"/>
      <c r="I45" s="261"/>
      <c r="J45" s="262"/>
      <c r="K45" s="104"/>
    </row>
    <row r="46" spans="1:12" s="10" customFormat="1" ht="15" customHeight="1">
      <c r="A46" s="102"/>
      <c r="B46" s="103"/>
      <c r="C46" s="103"/>
      <c r="D46" s="103"/>
      <c r="E46" s="103"/>
      <c r="F46" s="103"/>
      <c r="G46" s="103"/>
      <c r="H46" s="260"/>
      <c r="I46" s="261"/>
      <c r="J46" s="262"/>
      <c r="K46" s="104"/>
    </row>
    <row r="47" spans="1:12" s="10" customFormat="1" ht="15" customHeight="1">
      <c r="A47" s="102"/>
      <c r="B47" s="103"/>
      <c r="C47" s="103"/>
      <c r="D47" s="103"/>
      <c r="E47" s="103"/>
      <c r="F47" s="103"/>
      <c r="G47" s="103"/>
      <c r="H47" s="260"/>
      <c r="I47" s="261"/>
      <c r="J47" s="262"/>
      <c r="K47" s="104"/>
    </row>
    <row r="48" spans="1:12" s="10" customFormat="1" ht="15" customHeight="1">
      <c r="A48" s="102"/>
      <c r="B48" s="103"/>
      <c r="C48" s="103"/>
      <c r="D48" s="103"/>
      <c r="E48" s="103"/>
      <c r="F48" s="103"/>
      <c r="G48" s="103"/>
      <c r="H48" s="260"/>
      <c r="I48" s="261"/>
      <c r="J48" s="262"/>
      <c r="K48" s="104"/>
    </row>
    <row r="49" spans="1:12" s="10" customFormat="1" ht="15" customHeight="1">
      <c r="A49" s="102"/>
      <c r="B49" s="103"/>
      <c r="C49" s="103"/>
      <c r="D49" s="103"/>
      <c r="E49" s="103"/>
      <c r="F49" s="103"/>
      <c r="G49" s="103"/>
      <c r="H49" s="260"/>
      <c r="I49" s="261"/>
      <c r="J49" s="262"/>
      <c r="K49" s="104"/>
    </row>
    <row r="50" spans="1:12" s="10" customFormat="1" ht="15" customHeight="1">
      <c r="A50" s="102"/>
      <c r="B50" s="103"/>
      <c r="C50" s="103"/>
      <c r="D50" s="103"/>
      <c r="E50" s="103"/>
      <c r="F50" s="103"/>
      <c r="G50" s="103"/>
      <c r="H50" s="260"/>
      <c r="I50" s="261"/>
      <c r="J50" s="262"/>
      <c r="K50" s="104"/>
    </row>
    <row r="51" spans="1:12" s="10" customFormat="1" ht="15" customHeight="1">
      <c r="A51" s="102"/>
      <c r="B51" s="103"/>
      <c r="C51" s="103"/>
      <c r="D51" s="103"/>
      <c r="E51" s="103"/>
      <c r="F51" s="103"/>
      <c r="G51" s="103"/>
      <c r="H51" s="260"/>
      <c r="I51" s="261"/>
      <c r="J51" s="262"/>
      <c r="K51" s="104"/>
    </row>
    <row r="52" spans="1:12" s="10" customFormat="1" ht="15" customHeight="1">
      <c r="A52" s="102"/>
      <c r="B52" s="103"/>
      <c r="C52" s="103"/>
      <c r="D52" s="103"/>
      <c r="E52" s="103"/>
      <c r="F52" s="103"/>
      <c r="G52" s="103"/>
      <c r="H52" s="103"/>
      <c r="I52" s="451"/>
      <c r="J52" s="263"/>
      <c r="K52" s="104"/>
    </row>
    <row r="53" spans="1:12" s="10" customFormat="1" ht="15" customHeight="1">
      <c r="A53" s="102"/>
      <c r="B53" s="103"/>
      <c r="C53" s="103"/>
      <c r="D53" s="103"/>
      <c r="E53" s="103"/>
      <c r="F53" s="103"/>
      <c r="G53" s="103"/>
      <c r="H53" s="451"/>
      <c r="I53" s="451"/>
      <c r="J53" s="263"/>
      <c r="K53" s="104"/>
    </row>
    <row r="54" spans="1:12" s="10" customFormat="1" ht="15" customHeight="1" thickBot="1">
      <c r="A54" s="122"/>
      <c r="B54" s="123"/>
      <c r="C54" s="123"/>
      <c r="D54" s="193"/>
      <c r="E54" s="193"/>
      <c r="F54" s="193"/>
      <c r="G54" s="193"/>
      <c r="H54" s="193"/>
      <c r="I54" s="123"/>
      <c r="J54" s="123"/>
      <c r="K54" s="124"/>
    </row>
    <row r="55" spans="1:12" s="10" customFormat="1" ht="9" customHeight="1">
      <c r="A55" s="11"/>
      <c r="B55" s="11"/>
      <c r="C55" s="11"/>
      <c r="D55" s="7"/>
      <c r="E55" s="7"/>
      <c r="F55" s="7"/>
      <c r="G55" s="7"/>
      <c r="H55" s="7"/>
      <c r="I55" s="11"/>
      <c r="J55" s="11"/>
      <c r="K55" s="11"/>
    </row>
    <row r="56" spans="1:12" s="10" customFormat="1" ht="15" customHeight="1" thickBot="1">
      <c r="A56" s="11"/>
      <c r="B56" s="11"/>
      <c r="C56" s="11"/>
      <c r="D56" s="11"/>
      <c r="E56" s="11"/>
      <c r="F56" s="11"/>
      <c r="G56" s="11"/>
      <c r="H56" s="11"/>
      <c r="I56" s="11"/>
      <c r="J56" s="11"/>
      <c r="K56" s="11"/>
      <c r="L56" s="11"/>
    </row>
    <row r="57" spans="1:12" s="10" customFormat="1" ht="18.75" customHeight="1">
      <c r="A57" s="687" t="s">
        <v>145</v>
      </c>
      <c r="B57" s="688"/>
      <c r="C57" s="688"/>
      <c r="D57" s="688"/>
      <c r="E57" s="688"/>
      <c r="F57" s="688"/>
      <c r="G57" s="688"/>
      <c r="H57" s="688"/>
      <c r="I57" s="688"/>
      <c r="J57" s="688"/>
      <c r="K57" s="689"/>
    </row>
    <row r="58" spans="1:12" s="10" customFormat="1" ht="28.5" customHeight="1">
      <c r="A58" s="696" t="s">
        <v>284</v>
      </c>
      <c r="B58" s="697"/>
      <c r="C58" s="698" t="str">
        <f>+表紙!$B$3&amp;"　　（　７．均一性　）"</f>
        <v>ティルティングパン　　（　７．均一性　）</v>
      </c>
      <c r="D58" s="765"/>
      <c r="E58" s="765"/>
      <c r="F58" s="765"/>
      <c r="G58" s="765"/>
      <c r="H58" s="765"/>
      <c r="I58" s="765"/>
      <c r="J58" s="698" t="str">
        <f xml:space="preserve"> IF(表紙!$I$12="選択してください","","ガス種："&amp;表紙!$I$12)</f>
        <v/>
      </c>
      <c r="K58" s="699"/>
    </row>
    <row r="59" spans="1:12" s="10" customFormat="1" ht="18" customHeight="1" thickBot="1">
      <c r="A59" s="737" t="s">
        <v>285</v>
      </c>
      <c r="B59" s="738"/>
      <c r="C59" s="740" t="str">
        <f>IF(表紙!$B$6=0,"",表紙!$B$6)</f>
        <v/>
      </c>
      <c r="D59" s="740"/>
      <c r="E59" s="729"/>
      <c r="F59" s="729"/>
      <c r="G59" s="729"/>
      <c r="H59" s="432" t="s">
        <v>102</v>
      </c>
      <c r="I59" s="729" t="str">
        <f>IF(表紙!$H$5=0,"",表紙!$H$5)</f>
        <v/>
      </c>
      <c r="J59" s="729"/>
      <c r="K59" s="730"/>
    </row>
    <row r="60" spans="1:12" s="10" customFormat="1" ht="18.75" customHeight="1">
      <c r="A60" s="102"/>
      <c r="B60" s="103"/>
      <c r="C60" s="103"/>
      <c r="D60" s="103"/>
      <c r="E60" s="103"/>
      <c r="F60" s="103"/>
      <c r="G60" s="103"/>
      <c r="H60" s="103"/>
      <c r="I60" s="103"/>
      <c r="J60" s="103"/>
      <c r="K60" s="104"/>
    </row>
    <row r="61" spans="1:12" s="10" customFormat="1" ht="14.45" customHeight="1">
      <c r="A61" s="102"/>
      <c r="B61" s="103"/>
      <c r="C61" s="716" t="s">
        <v>267</v>
      </c>
      <c r="D61" s="716"/>
      <c r="E61" s="716"/>
      <c r="F61" s="716"/>
      <c r="G61" s="716"/>
      <c r="H61" s="716"/>
      <c r="I61" s="716"/>
      <c r="J61" s="716"/>
      <c r="K61" s="264"/>
    </row>
    <row r="62" spans="1:12" s="10" customFormat="1" ht="14.45" customHeight="1">
      <c r="A62" s="102"/>
      <c r="B62" s="103"/>
      <c r="C62" s="716"/>
      <c r="D62" s="716"/>
      <c r="E62" s="716"/>
      <c r="F62" s="716"/>
      <c r="G62" s="716"/>
      <c r="H62" s="716"/>
      <c r="I62" s="716"/>
      <c r="J62" s="716"/>
      <c r="K62" s="264"/>
    </row>
    <row r="63" spans="1:12" s="10" customFormat="1" ht="14.45" customHeight="1">
      <c r="A63" s="102"/>
      <c r="B63" s="103"/>
      <c r="C63" s="716"/>
      <c r="D63" s="716"/>
      <c r="E63" s="716"/>
      <c r="F63" s="716"/>
      <c r="G63" s="716"/>
      <c r="H63" s="716"/>
      <c r="I63" s="716"/>
      <c r="J63" s="716"/>
      <c r="K63" s="264"/>
    </row>
    <row r="64" spans="1:12" s="10" customFormat="1" ht="14.45" customHeight="1">
      <c r="A64" s="102"/>
      <c r="B64" s="103"/>
      <c r="C64" s="716"/>
      <c r="D64" s="716"/>
      <c r="E64" s="716"/>
      <c r="F64" s="716"/>
      <c r="G64" s="716"/>
      <c r="H64" s="716"/>
      <c r="I64" s="716"/>
      <c r="J64" s="716"/>
      <c r="K64" s="264"/>
    </row>
    <row r="65" spans="1:11" s="10" customFormat="1" ht="14.45" customHeight="1">
      <c r="A65" s="102"/>
      <c r="B65" s="103"/>
      <c r="C65" s="716"/>
      <c r="D65" s="716"/>
      <c r="E65" s="716"/>
      <c r="F65" s="716"/>
      <c r="G65" s="716"/>
      <c r="H65" s="716"/>
      <c r="I65" s="716"/>
      <c r="J65" s="716"/>
      <c r="K65" s="104"/>
    </row>
    <row r="66" spans="1:11" s="10" customFormat="1" ht="15" customHeight="1">
      <c r="A66" s="102"/>
      <c r="B66" s="103"/>
      <c r="C66" s="103"/>
      <c r="D66" s="440"/>
      <c r="E66" s="440"/>
      <c r="F66" s="440"/>
      <c r="G66" s="440"/>
      <c r="H66" s="440"/>
      <c r="I66" s="440"/>
      <c r="J66" s="440"/>
      <c r="K66" s="104"/>
    </row>
    <row r="67" spans="1:11" s="10" customFormat="1" ht="15" customHeight="1">
      <c r="A67" s="102"/>
      <c r="B67" s="103"/>
      <c r="C67" s="103"/>
      <c r="D67" s="103"/>
      <c r="E67" s="103"/>
      <c r="F67" s="103"/>
      <c r="G67" s="103"/>
      <c r="H67" s="103"/>
      <c r="I67" s="103"/>
      <c r="J67" s="103"/>
      <c r="K67" s="104"/>
    </row>
    <row r="68" spans="1:11" s="10" customFormat="1" ht="17.25" customHeight="1">
      <c r="A68" s="102"/>
      <c r="B68" s="103"/>
      <c r="C68" s="111" t="s">
        <v>271</v>
      </c>
      <c r="D68" s="103"/>
      <c r="E68" s="103"/>
      <c r="F68" s="103"/>
      <c r="G68" s="103"/>
      <c r="H68" s="103"/>
      <c r="I68" s="276" t="s">
        <v>268</v>
      </c>
      <c r="J68" s="392"/>
      <c r="K68" s="140" t="s">
        <v>132</v>
      </c>
    </row>
    <row r="69" spans="1:11" s="10" customFormat="1" ht="17.25" customHeight="1">
      <c r="A69" s="102"/>
      <c r="B69" s="103"/>
      <c r="C69" s="135" t="s">
        <v>272</v>
      </c>
      <c r="D69" s="103"/>
      <c r="E69" s="103"/>
      <c r="F69" s="103"/>
      <c r="G69" s="103"/>
      <c r="H69" s="103"/>
      <c r="I69" s="277"/>
      <c r="J69" s="393"/>
      <c r="K69" s="140"/>
    </row>
    <row r="70" spans="1:11" s="10" customFormat="1" ht="17.25" customHeight="1">
      <c r="A70" s="102"/>
      <c r="B70" s="103"/>
      <c r="C70" s="770" t="s">
        <v>273</v>
      </c>
      <c r="D70" s="770"/>
      <c r="E70" s="770"/>
      <c r="F70" s="770"/>
      <c r="G70" s="770"/>
      <c r="H70" s="770"/>
      <c r="I70" s="276" t="s">
        <v>269</v>
      </c>
      <c r="J70" s="392"/>
      <c r="K70" s="140" t="s">
        <v>132</v>
      </c>
    </row>
    <row r="71" spans="1:11" s="10" customFormat="1" ht="17.25" customHeight="1">
      <c r="A71" s="102"/>
      <c r="B71" s="103"/>
      <c r="C71" s="305" t="s">
        <v>133</v>
      </c>
      <c r="D71" s="103"/>
      <c r="E71" s="103"/>
      <c r="F71" s="103"/>
      <c r="G71" s="103"/>
      <c r="H71" s="103"/>
      <c r="I71" s="277"/>
      <c r="J71" s="451"/>
      <c r="K71" s="140"/>
    </row>
    <row r="72" spans="1:11" s="10" customFormat="1" ht="17.25" customHeight="1">
      <c r="A72" s="102"/>
      <c r="B72" s="103"/>
      <c r="C72" s="770" t="s">
        <v>274</v>
      </c>
      <c r="D72" s="770"/>
      <c r="E72" s="770"/>
      <c r="F72" s="770"/>
      <c r="G72" s="770"/>
      <c r="H72" s="770"/>
      <c r="I72" s="276" t="s">
        <v>270</v>
      </c>
      <c r="J72" s="392"/>
      <c r="K72" s="140" t="s">
        <v>132</v>
      </c>
    </row>
    <row r="73" spans="1:11" s="10" customFormat="1" ht="17.25" customHeight="1">
      <c r="A73" s="102"/>
      <c r="B73" s="103"/>
      <c r="C73" s="772" t="s">
        <v>280</v>
      </c>
      <c r="D73" s="772"/>
      <c r="E73" s="772"/>
      <c r="F73" s="772"/>
      <c r="G73" s="772"/>
      <c r="H73" s="772"/>
      <c r="I73" s="103"/>
      <c r="J73" s="451"/>
      <c r="K73" s="140"/>
    </row>
    <row r="74" spans="1:11" s="10" customFormat="1" ht="15" customHeight="1">
      <c r="A74" s="102"/>
      <c r="B74" s="103"/>
      <c r="C74" s="103"/>
      <c r="D74" s="769" t="s">
        <v>380</v>
      </c>
      <c r="E74" s="769"/>
      <c r="F74" s="769"/>
      <c r="G74" s="769"/>
      <c r="H74" s="769"/>
      <c r="I74" s="277"/>
      <c r="J74" s="451"/>
      <c r="K74" s="104"/>
    </row>
    <row r="75" spans="1:11" s="10" customFormat="1" ht="17.25" customHeight="1">
      <c r="A75" s="102"/>
      <c r="B75" s="103"/>
      <c r="C75" s="265"/>
      <c r="D75" s="769"/>
      <c r="E75" s="769"/>
      <c r="F75" s="769"/>
      <c r="G75" s="769"/>
      <c r="H75" s="769"/>
      <c r="I75" s="278" t="s">
        <v>275</v>
      </c>
      <c r="J75" s="392"/>
      <c r="K75" s="140" t="s">
        <v>134</v>
      </c>
    </row>
    <row r="76" spans="1:11" s="10" customFormat="1" ht="4.5" customHeight="1" thickBot="1">
      <c r="A76" s="102"/>
      <c r="B76" s="103"/>
      <c r="C76" s="265"/>
      <c r="D76" s="450"/>
      <c r="E76" s="450"/>
      <c r="F76" s="450"/>
      <c r="G76" s="450"/>
      <c r="H76" s="450"/>
      <c r="I76" s="278"/>
      <c r="J76" s="394"/>
      <c r="K76" s="140"/>
    </row>
    <row r="77" spans="1:11" s="10" customFormat="1" ht="26.25" customHeight="1" thickBot="1">
      <c r="A77" s="102"/>
      <c r="B77" s="103"/>
      <c r="C77" s="267"/>
      <c r="D77" s="267"/>
      <c r="E77" s="267"/>
      <c r="F77" s="267"/>
      <c r="G77" s="267"/>
      <c r="H77" s="267"/>
      <c r="I77" s="276" t="s">
        <v>276</v>
      </c>
      <c r="J77" s="395" t="str">
        <f>IF(J75&lt;&gt;"",IF(J75&lt;170,170,IF(J75&gt;190,190,INT(J75+0.5))),"")</f>
        <v/>
      </c>
      <c r="K77" s="140" t="s">
        <v>135</v>
      </c>
    </row>
    <row r="78" spans="1:11" s="10" customFormat="1" ht="4.5" customHeight="1" thickBot="1">
      <c r="A78" s="102"/>
      <c r="B78" s="103"/>
      <c r="C78" s="267"/>
      <c r="D78" s="267"/>
      <c r="E78" s="267"/>
      <c r="F78" s="267"/>
      <c r="G78" s="267"/>
      <c r="H78" s="267"/>
      <c r="I78" s="451"/>
      <c r="J78" s="396"/>
      <c r="K78" s="140"/>
    </row>
    <row r="79" spans="1:11" s="10" customFormat="1" ht="17.25" customHeight="1" thickBot="1">
      <c r="A79" s="102"/>
      <c r="B79" s="103"/>
      <c r="C79" s="275"/>
      <c r="D79" s="103"/>
      <c r="E79" s="103"/>
      <c r="F79" s="103"/>
      <c r="G79" s="266" t="s">
        <v>278</v>
      </c>
      <c r="H79" s="397" t="str">
        <f>IF(J77&lt;&gt;"",J77-10,"")</f>
        <v/>
      </c>
      <c r="I79" s="21" t="s">
        <v>277</v>
      </c>
      <c r="J79" s="397" t="str">
        <f>IF(J77&lt;&gt;"",J77+10,"")</f>
        <v/>
      </c>
      <c r="K79" s="140" t="s">
        <v>134</v>
      </c>
    </row>
    <row r="80" spans="1:11" s="10" customFormat="1" ht="4.5" customHeight="1" thickBot="1">
      <c r="A80" s="102"/>
      <c r="B80" s="103"/>
      <c r="C80" s="82"/>
      <c r="D80" s="103"/>
      <c r="E80" s="103"/>
      <c r="F80" s="103"/>
      <c r="G80" s="103"/>
      <c r="H80" s="103"/>
      <c r="I80" s="244"/>
      <c r="J80" s="393"/>
      <c r="K80" s="104"/>
    </row>
    <row r="81" spans="1:11" s="10" customFormat="1" ht="26.25" customHeight="1" thickBot="1">
      <c r="A81" s="102"/>
      <c r="B81" s="103"/>
      <c r="C81" s="135" t="s">
        <v>279</v>
      </c>
      <c r="D81" s="103"/>
      <c r="E81" s="103"/>
      <c r="F81" s="103"/>
      <c r="G81" s="103"/>
      <c r="H81" s="103"/>
      <c r="I81" s="283" t="s">
        <v>410</v>
      </c>
      <c r="J81" s="395" t="str">
        <f>IF(COUNT(J68,J70,J72)=3,(2*J70+J72)/(2*J68)*100,"")</f>
        <v/>
      </c>
      <c r="K81" s="104"/>
    </row>
    <row r="82" spans="1:11" s="10" customFormat="1" ht="17.45" customHeight="1">
      <c r="A82" s="102"/>
      <c r="B82" s="103"/>
      <c r="C82" s="135"/>
      <c r="D82" s="103"/>
      <c r="E82" s="103"/>
      <c r="F82" s="103"/>
      <c r="G82" s="103"/>
      <c r="H82" s="103"/>
      <c r="I82" s="166"/>
      <c r="J82" s="271"/>
      <c r="K82" s="104"/>
    </row>
    <row r="83" spans="1:11" s="10" customFormat="1" ht="16.5" customHeight="1">
      <c r="A83" s="102"/>
      <c r="B83" s="105" t="s">
        <v>160</v>
      </c>
      <c r="C83" s="247"/>
      <c r="D83" s="109"/>
      <c r="E83" s="109"/>
      <c r="F83" s="109"/>
      <c r="G83" s="109"/>
      <c r="H83" s="109"/>
      <c r="I83" s="270"/>
      <c r="J83" s="262"/>
      <c r="K83" s="104"/>
    </row>
    <row r="84" spans="1:11" s="10" customFormat="1" ht="15" customHeight="1">
      <c r="A84" s="102"/>
      <c r="B84" s="158"/>
      <c r="C84" s="240" t="s">
        <v>281</v>
      </c>
      <c r="D84" s="158"/>
      <c r="E84" s="240"/>
      <c r="F84" s="240"/>
      <c r="G84" s="240"/>
      <c r="H84" s="240"/>
      <c r="I84" s="240"/>
      <c r="J84" s="240"/>
      <c r="K84" s="268"/>
    </row>
    <row r="85" spans="1:11" s="10" customFormat="1" ht="13.15" customHeight="1">
      <c r="A85" s="102"/>
      <c r="B85" s="103"/>
      <c r="C85" s="103"/>
      <c r="D85" s="240"/>
      <c r="E85" s="240"/>
      <c r="F85" s="240"/>
      <c r="G85" s="240"/>
      <c r="H85" s="240"/>
      <c r="I85" s="240"/>
      <c r="J85" s="240"/>
      <c r="K85" s="269"/>
    </row>
    <row r="86" spans="1:11" s="10" customFormat="1" ht="15" customHeight="1">
      <c r="A86" s="102"/>
      <c r="B86" s="103"/>
      <c r="C86" s="103"/>
      <c r="D86" s="103"/>
      <c r="E86" s="103"/>
      <c r="F86" s="103"/>
      <c r="G86" s="103"/>
      <c r="H86" s="103"/>
      <c r="I86" s="103"/>
      <c r="J86" s="103"/>
      <c r="K86" s="104"/>
    </row>
    <row r="87" spans="1:11" s="10" customFormat="1" ht="15" customHeight="1">
      <c r="A87" s="102"/>
      <c r="B87" s="103"/>
      <c r="C87" s="114"/>
      <c r="D87" s="109"/>
      <c r="E87" s="109"/>
      <c r="F87" s="109"/>
      <c r="G87" s="109"/>
      <c r="H87" s="109"/>
      <c r="I87" s="103"/>
      <c r="J87" s="103"/>
      <c r="K87" s="104"/>
    </row>
    <row r="88" spans="1:11" s="10" customFormat="1" ht="15" customHeight="1">
      <c r="A88" s="102"/>
      <c r="B88" s="103"/>
      <c r="C88" s="103"/>
      <c r="D88" s="103"/>
      <c r="E88" s="103"/>
      <c r="F88" s="103"/>
      <c r="G88" s="103"/>
      <c r="H88" s="103"/>
      <c r="I88" s="103"/>
      <c r="J88" s="103"/>
      <c r="K88" s="104"/>
    </row>
    <row r="89" spans="1:11" s="10" customFormat="1" ht="15" customHeight="1">
      <c r="A89" s="102"/>
      <c r="B89" s="103"/>
      <c r="C89" s="103"/>
      <c r="D89" s="103"/>
      <c r="E89" s="103"/>
      <c r="F89" s="103"/>
      <c r="G89" s="103"/>
      <c r="H89" s="103"/>
      <c r="I89" s="103"/>
      <c r="J89" s="103"/>
      <c r="K89" s="104"/>
    </row>
    <row r="90" spans="1:11" s="10" customFormat="1" ht="15" customHeight="1">
      <c r="A90" s="102"/>
      <c r="B90" s="103"/>
      <c r="C90" s="103"/>
      <c r="D90" s="103"/>
      <c r="E90" s="103"/>
      <c r="F90" s="103"/>
      <c r="G90" s="103"/>
      <c r="H90" s="103"/>
      <c r="I90" s="103"/>
      <c r="J90" s="103"/>
      <c r="K90" s="104"/>
    </row>
    <row r="91" spans="1:11" s="10" customFormat="1" ht="15" customHeight="1">
      <c r="A91" s="102"/>
      <c r="B91" s="103"/>
      <c r="C91" s="103"/>
      <c r="D91" s="103"/>
      <c r="E91" s="103"/>
      <c r="F91" s="103"/>
      <c r="G91" s="103"/>
      <c r="H91" s="103"/>
      <c r="I91" s="103"/>
      <c r="J91" s="103"/>
      <c r="K91" s="104"/>
    </row>
    <row r="92" spans="1:11" s="10" customFormat="1" ht="15" customHeight="1">
      <c r="A92" s="102"/>
      <c r="B92" s="103"/>
      <c r="C92" s="103"/>
      <c r="D92" s="103"/>
      <c r="E92" s="103"/>
      <c r="F92" s="103"/>
      <c r="G92" s="103"/>
      <c r="H92" s="103"/>
      <c r="I92" s="103"/>
      <c r="J92" s="103"/>
      <c r="K92" s="104"/>
    </row>
    <row r="93" spans="1:11" s="10" customFormat="1" ht="15" customHeight="1">
      <c r="A93" s="102"/>
      <c r="B93" s="103"/>
      <c r="C93" s="103"/>
      <c r="D93" s="103"/>
      <c r="E93" s="103"/>
      <c r="F93" s="103"/>
      <c r="G93" s="103"/>
      <c r="H93" s="103"/>
      <c r="I93" s="103"/>
      <c r="J93" s="103"/>
      <c r="K93" s="104"/>
    </row>
    <row r="94" spans="1:11" s="10" customFormat="1" ht="15" customHeight="1">
      <c r="A94" s="102"/>
      <c r="B94" s="103"/>
      <c r="C94" s="103"/>
      <c r="D94" s="103"/>
      <c r="E94" s="103"/>
      <c r="F94" s="103"/>
      <c r="G94" s="103"/>
      <c r="H94" s="103"/>
      <c r="I94" s="103"/>
      <c r="J94" s="103"/>
      <c r="K94" s="104"/>
    </row>
    <row r="95" spans="1:11" s="10" customFormat="1" ht="15" customHeight="1">
      <c r="A95" s="102"/>
      <c r="B95" s="103"/>
      <c r="C95" s="103"/>
      <c r="D95" s="103"/>
      <c r="E95" s="103"/>
      <c r="F95" s="103"/>
      <c r="G95" s="103"/>
      <c r="H95" s="103"/>
      <c r="I95" s="103"/>
      <c r="J95" s="103"/>
      <c r="K95" s="104"/>
    </row>
    <row r="96" spans="1:11" s="10" customFormat="1" ht="25.5" customHeight="1">
      <c r="A96" s="113"/>
      <c r="B96" s="114"/>
      <c r="C96" s="114"/>
      <c r="D96" s="114"/>
      <c r="E96" s="114"/>
      <c r="F96" s="114"/>
      <c r="G96" s="114"/>
      <c r="H96" s="114"/>
      <c r="I96" s="114"/>
      <c r="J96" s="114"/>
      <c r="K96" s="104"/>
    </row>
    <row r="97" spans="1:13" s="10" customFormat="1" ht="15" customHeight="1">
      <c r="A97" s="113"/>
      <c r="B97" s="114"/>
      <c r="C97" s="114"/>
      <c r="D97" s="114"/>
      <c r="E97" s="114"/>
      <c r="F97" s="114"/>
      <c r="G97" s="114"/>
      <c r="H97" s="114"/>
      <c r="I97" s="114"/>
      <c r="J97" s="114"/>
      <c r="K97" s="104"/>
    </row>
    <row r="98" spans="1:13" s="10" customFormat="1" ht="18.75" customHeight="1">
      <c r="A98" s="113"/>
      <c r="B98" s="105" t="s">
        <v>136</v>
      </c>
      <c r="C98" s="158"/>
      <c r="D98" s="114"/>
      <c r="E98" s="272"/>
      <c r="F98" s="114"/>
      <c r="G98" s="114"/>
      <c r="H98" s="114"/>
      <c r="I98" s="114"/>
      <c r="J98" s="114"/>
      <c r="K98" s="104"/>
    </row>
    <row r="99" spans="1:13" s="10" customFormat="1" ht="12" customHeight="1">
      <c r="A99" s="113"/>
      <c r="B99" s="114"/>
      <c r="C99" s="703" t="s">
        <v>283</v>
      </c>
      <c r="D99" s="703"/>
      <c r="E99" s="703"/>
      <c r="F99" s="703"/>
      <c r="G99" s="703"/>
      <c r="H99" s="703"/>
      <c r="I99" s="703"/>
      <c r="J99" s="703"/>
      <c r="K99" s="104"/>
    </row>
    <row r="100" spans="1:13" s="10" customFormat="1" ht="12" customHeight="1">
      <c r="A100" s="113"/>
      <c r="B100" s="114"/>
      <c r="C100" s="703"/>
      <c r="D100" s="703"/>
      <c r="E100" s="703"/>
      <c r="F100" s="703"/>
      <c r="G100" s="703"/>
      <c r="H100" s="703"/>
      <c r="I100" s="703"/>
      <c r="J100" s="703"/>
      <c r="K100" s="104"/>
    </row>
    <row r="101" spans="1:13" s="10" customFormat="1" ht="12" customHeight="1" thickBot="1">
      <c r="A101" s="113"/>
      <c r="B101" s="114"/>
      <c r="C101" s="703"/>
      <c r="D101" s="703"/>
      <c r="E101" s="703"/>
      <c r="F101" s="703"/>
      <c r="G101" s="703"/>
      <c r="H101" s="703"/>
      <c r="I101" s="703"/>
      <c r="J101" s="703"/>
      <c r="K101" s="104"/>
    </row>
    <row r="102" spans="1:13" s="10" customFormat="1" ht="20.45" customHeight="1" thickBot="1">
      <c r="A102" s="113"/>
      <c r="B102" s="114"/>
      <c r="C102" s="114"/>
      <c r="D102" s="162" t="s">
        <v>282</v>
      </c>
      <c r="E102" s="273"/>
      <c r="F102" s="110"/>
      <c r="G102" s="283" t="s">
        <v>409</v>
      </c>
      <c r="H102" s="398"/>
      <c r="I102" s="138" t="s">
        <v>137</v>
      </c>
      <c r="J102" s="138" t="s">
        <v>55</v>
      </c>
      <c r="K102" s="180"/>
    </row>
    <row r="103" spans="1:13" s="10" customFormat="1" ht="4.5" customHeight="1">
      <c r="A103" s="113"/>
      <c r="B103" s="114"/>
      <c r="C103" s="114"/>
      <c r="D103" s="114"/>
      <c r="E103" s="103"/>
      <c r="F103" s="109"/>
      <c r="G103" s="286"/>
      <c r="H103" s="12"/>
      <c r="I103" s="103"/>
      <c r="J103" s="103"/>
      <c r="K103" s="104"/>
    </row>
    <row r="104" spans="1:13" s="10" customFormat="1" ht="18" customHeight="1">
      <c r="A104" s="113"/>
      <c r="B104" s="114"/>
      <c r="C104" s="114"/>
      <c r="D104" s="114"/>
      <c r="E104" s="103"/>
      <c r="F104" s="103"/>
      <c r="G104" s="421" t="s">
        <v>413</v>
      </c>
      <c r="H104" s="389" t="str">
        <f>+J77</f>
        <v/>
      </c>
      <c r="I104" s="766" t="s">
        <v>414</v>
      </c>
      <c r="J104" s="767"/>
      <c r="K104" s="104"/>
    </row>
    <row r="105" spans="1:13" s="10" customFormat="1" ht="9" customHeight="1">
      <c r="A105" s="113"/>
      <c r="B105" s="114"/>
      <c r="C105" s="114"/>
      <c r="D105" s="114"/>
      <c r="E105" s="103"/>
      <c r="F105" s="103"/>
      <c r="G105" s="451"/>
      <c r="H105" s="274"/>
      <c r="I105" s="103"/>
      <c r="J105" s="103"/>
      <c r="K105" s="104"/>
    </row>
    <row r="106" spans="1:13" ht="5.25" customHeight="1" thickBot="1">
      <c r="A106" s="145"/>
      <c r="B106" s="146"/>
      <c r="C106" s="146"/>
      <c r="D106" s="146"/>
      <c r="E106" s="146"/>
      <c r="F106" s="146"/>
      <c r="G106" s="146"/>
      <c r="H106" s="146"/>
      <c r="I106" s="146"/>
      <c r="J106" s="146"/>
      <c r="K106" s="124"/>
      <c r="L106" s="5"/>
      <c r="M106" s="5"/>
    </row>
    <row r="107" spans="1:13" ht="7.9" customHeight="1">
      <c r="A107" s="5"/>
      <c r="B107" s="5"/>
      <c r="C107" s="5"/>
      <c r="D107" s="5"/>
      <c r="E107" s="5"/>
      <c r="F107" s="5"/>
      <c r="G107" s="5"/>
      <c r="H107" s="5"/>
      <c r="I107" s="5"/>
      <c r="J107" s="5"/>
      <c r="K107" s="5"/>
      <c r="L107" s="5"/>
      <c r="M107" s="5"/>
    </row>
    <row r="108" spans="1:13">
      <c r="A108" s="5"/>
      <c r="B108" s="5"/>
      <c r="C108" s="5"/>
      <c r="D108" s="5"/>
      <c r="E108" s="5"/>
      <c r="F108" s="5"/>
      <c r="G108" s="5"/>
      <c r="H108" s="5"/>
      <c r="I108" s="5"/>
      <c r="J108" s="5"/>
      <c r="K108" s="5"/>
    </row>
    <row r="109" spans="1:13">
      <c r="A109" s="5"/>
      <c r="B109" s="5"/>
      <c r="C109" s="5"/>
      <c r="D109" s="5"/>
      <c r="E109" s="5"/>
      <c r="F109" s="5"/>
      <c r="G109" s="5"/>
      <c r="H109" s="5"/>
      <c r="I109" s="5"/>
      <c r="J109" s="5"/>
      <c r="K109" s="5"/>
    </row>
    <row r="110" spans="1:13">
      <c r="A110" s="5"/>
      <c r="B110" s="5"/>
      <c r="C110" s="5"/>
      <c r="D110" s="5"/>
      <c r="E110" s="5"/>
      <c r="F110" s="5"/>
      <c r="G110" s="5"/>
      <c r="H110" s="5"/>
      <c r="I110" s="5"/>
      <c r="J110" s="5"/>
      <c r="K110" s="5"/>
    </row>
    <row r="111" spans="1:13">
      <c r="A111" s="5"/>
      <c r="B111" s="5"/>
      <c r="C111" s="5"/>
      <c r="D111" s="5"/>
      <c r="E111" s="5"/>
      <c r="F111" s="5"/>
      <c r="G111" s="5"/>
      <c r="H111" s="5"/>
      <c r="I111" s="5"/>
      <c r="J111" s="5"/>
      <c r="K111" s="5"/>
    </row>
    <row r="112" spans="1:13">
      <c r="A112" s="5"/>
      <c r="B112" s="5"/>
      <c r="C112" s="5"/>
      <c r="D112" s="5"/>
      <c r="E112" s="5"/>
      <c r="F112" s="5"/>
      <c r="G112" s="5"/>
      <c r="H112" s="5"/>
      <c r="I112" s="5"/>
      <c r="J112" s="5"/>
      <c r="K112" s="5"/>
    </row>
    <row r="113" spans="1:11">
      <c r="A113" s="5"/>
      <c r="B113" s="5"/>
      <c r="C113" s="5"/>
      <c r="D113" s="5"/>
      <c r="E113" s="5"/>
      <c r="F113" s="5"/>
      <c r="G113" s="5"/>
      <c r="H113" s="5"/>
      <c r="I113" s="5"/>
      <c r="J113" s="5"/>
      <c r="K113" s="5"/>
    </row>
  </sheetData>
  <sheetProtection password="CC9A" sheet="1" objects="1" scenarios="1" formatCells="0" formatRows="0" insertRows="0" deleteRows="0"/>
  <mergeCells count="26">
    <mergeCell ref="I59:K59"/>
    <mergeCell ref="J5:K5"/>
    <mergeCell ref="C5:D5"/>
    <mergeCell ref="A2:K2"/>
    <mergeCell ref="C3:I3"/>
    <mergeCell ref="J3:K3"/>
    <mergeCell ref="C4:G4"/>
    <mergeCell ref="I4:K4"/>
    <mergeCell ref="A3:B3"/>
    <mergeCell ref="A4:B4"/>
    <mergeCell ref="I104:J104"/>
    <mergeCell ref="C61:J65"/>
    <mergeCell ref="C99:J101"/>
    <mergeCell ref="A5:B5"/>
    <mergeCell ref="C8:J11"/>
    <mergeCell ref="A58:B58"/>
    <mergeCell ref="A59:B59"/>
    <mergeCell ref="D74:H75"/>
    <mergeCell ref="C70:H70"/>
    <mergeCell ref="H44:I44"/>
    <mergeCell ref="A57:K57"/>
    <mergeCell ref="C72:H72"/>
    <mergeCell ref="C73:H73"/>
    <mergeCell ref="C58:I58"/>
    <mergeCell ref="J58:K58"/>
    <mergeCell ref="C59:G59"/>
  </mergeCells>
  <phoneticPr fontId="3"/>
  <pageMargins left="0.78740157480314965" right="0.51181102362204722" top="0.59055118110236227" bottom="0.59055118110236227" header="0.19685039370078741" footer="0.19685039370078741"/>
  <pageSetup paperSize="9" fitToHeight="0" orientation="portrait" r:id="rId1"/>
  <headerFooter alignWithMargins="0"/>
  <rowBreaks count="2" manualBreakCount="2">
    <brk id="55" max="16383" man="1"/>
    <brk id="10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1.定格エネルギー消費量</vt:lpstr>
      <vt:lpstr>2.熱効率</vt:lpstr>
      <vt:lpstr>3.立上り性能</vt:lpstr>
      <vt:lpstr>4.調理能力</vt:lpstr>
      <vt:lpstr>5.エネルギー消費量 </vt:lpstr>
      <vt:lpstr>7.均一性</vt:lpstr>
      <vt:lpstr>'1.定格エネルギー消費量'!Print_Area</vt:lpstr>
      <vt:lpstr>'2.熱効率'!Print_Area</vt:lpstr>
      <vt:lpstr>'3.立上り性能'!Print_Area</vt:lpstr>
      <vt:lpstr>'4.調理能力'!Print_Area</vt:lpstr>
      <vt:lpstr>'5.エネルギー消費量 '!Print_Area</vt:lpstr>
      <vt:lpstr>'7.均一性'!Print_Area</vt:lpstr>
      <vt:lpstr>表紙!Print_Area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2016-02-10T13:06:31Z</dcterms:created>
  <dcterms:modified xsi:type="dcterms:W3CDTF">2017-03-15T23:44:36Z</dcterms:modified>
</cp:coreProperties>
</file>